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270" windowWidth="11325" windowHeight="6105" activeTab="0"/>
  </bookViews>
  <sheets>
    <sheet name="Start" sheetId="1" r:id="rId1"/>
    <sheet name="Vorrunde (1)" sheetId="2" r:id="rId2"/>
    <sheet name="Vorrunde (2)" sheetId="3" r:id="rId3"/>
    <sheet name="Hauptrunde VF" sheetId="4" r:id="rId4"/>
    <sheet name="Hauptrunde AF" sheetId="5" r:id="rId5"/>
    <sheet name="JGJ" sheetId="6" r:id="rId6"/>
    <sheet name="Siegerliste" sheetId="7" r:id="rId7"/>
    <sheet name="JGJ-Raster" sheetId="8" r:id="rId8"/>
  </sheets>
  <definedNames>
    <definedName name="_xlnm.Print_Area" localSheetId="4">'Hauptrunde AF'!$A$1:$N$52</definedName>
    <definedName name="_xlnm.Print_Area" localSheetId="3">'Hauptrunde VF'!$A$1:$K$29</definedName>
    <definedName name="_xlnm.Print_Area" localSheetId="5">'JGJ'!$A$1:$X$30</definedName>
    <definedName name="_xlnm.Print_Area" localSheetId="1">'Vorrunde (1)'!$A$1:$S$44</definedName>
    <definedName name="_xlnm.Print_Area" localSheetId="2">'Vorrunde (2)'!$A$1:$S$44</definedName>
  </definedNames>
  <calcPr fullCalcOnLoad="1"/>
</workbook>
</file>

<file path=xl/comments2.xml><?xml version="1.0" encoding="utf-8"?>
<comments xmlns="http://schemas.openxmlformats.org/spreadsheetml/2006/main">
  <authors>
    <author>g8411</author>
  </authors>
  <commentList>
    <comment ref="T9" authorId="0">
      <text>
        <r>
          <rPr>
            <b/>
            <sz val="8"/>
            <rFont val="Tahoma"/>
            <family val="0"/>
          </rPr>
          <t xml:space="preserve">Torsten Küneth: BTTV-WO: </t>
        </r>
        <r>
          <rPr>
            <sz val="8"/>
            <rFont val="Tahoma"/>
            <family val="2"/>
          </rPr>
          <t>Zuerst zählt die Spieldifferenz, dann die Satzdifferenz (dann der direkte Vergleich)</t>
        </r>
        <r>
          <rPr>
            <sz val="8"/>
            <rFont val="Tahoma"/>
            <family val="0"/>
          </rPr>
          <t xml:space="preserve">
</t>
        </r>
      </text>
    </comment>
  </commentList>
</comments>
</file>

<file path=xl/comments3.xml><?xml version="1.0" encoding="utf-8"?>
<comments xmlns="http://schemas.openxmlformats.org/spreadsheetml/2006/main">
  <authors>
    <author>g8411</author>
  </authors>
  <commentList>
    <comment ref="T9" authorId="0">
      <text>
        <r>
          <rPr>
            <b/>
            <sz val="8"/>
            <rFont val="Tahoma"/>
            <family val="0"/>
          </rPr>
          <t xml:space="preserve">Torsten Küneth: BTTV-WO: </t>
        </r>
        <r>
          <rPr>
            <sz val="8"/>
            <rFont val="Tahoma"/>
            <family val="2"/>
          </rPr>
          <t>Zuerst zählt die Spieldifferenz, dann die Satzdifferenz (dann der direkte Vergleich)</t>
        </r>
        <r>
          <rPr>
            <sz val="8"/>
            <rFont val="Tahoma"/>
            <family val="0"/>
          </rPr>
          <t xml:space="preserve">
</t>
        </r>
      </text>
    </comment>
    <comment ref="T19" authorId="0">
      <text>
        <r>
          <rPr>
            <b/>
            <sz val="8"/>
            <rFont val="Tahoma"/>
            <family val="0"/>
          </rPr>
          <t xml:space="preserve">Torsten Küneth: BTTV-WO: </t>
        </r>
        <r>
          <rPr>
            <sz val="8"/>
            <rFont val="Tahoma"/>
            <family val="2"/>
          </rPr>
          <t>Zuerst zählt die Spieldifferenz, dann die Satzdifferenz (dann der direkte Vergleich)</t>
        </r>
        <r>
          <rPr>
            <sz val="8"/>
            <rFont val="Tahoma"/>
            <family val="0"/>
          </rPr>
          <t xml:space="preserve">
</t>
        </r>
      </text>
    </comment>
    <comment ref="T29" authorId="0">
      <text>
        <r>
          <rPr>
            <b/>
            <sz val="8"/>
            <rFont val="Tahoma"/>
            <family val="0"/>
          </rPr>
          <t xml:space="preserve">Torsten Küneth: BTTV-WO: </t>
        </r>
        <r>
          <rPr>
            <sz val="8"/>
            <rFont val="Tahoma"/>
            <family val="2"/>
          </rPr>
          <t>Zuerst zählt die Spieldifferenz, dann die Satzdifferenz (dann der direkte Vergleich)</t>
        </r>
        <r>
          <rPr>
            <sz val="8"/>
            <rFont val="Tahoma"/>
            <family val="0"/>
          </rPr>
          <t xml:space="preserve">
</t>
        </r>
      </text>
    </comment>
    <comment ref="T39" authorId="0">
      <text>
        <r>
          <rPr>
            <b/>
            <sz val="8"/>
            <rFont val="Tahoma"/>
            <family val="0"/>
          </rPr>
          <t xml:space="preserve">Torsten Küneth: BTTV-WO: </t>
        </r>
        <r>
          <rPr>
            <sz val="8"/>
            <rFont val="Tahoma"/>
            <family val="2"/>
          </rPr>
          <t>Zuerst zählt die Spieldifferenz, dann die Satzdifferenz (dann der direkte Vergleich)</t>
        </r>
        <r>
          <rPr>
            <sz val="8"/>
            <rFont val="Tahoma"/>
            <family val="0"/>
          </rPr>
          <t xml:space="preserve">
</t>
        </r>
      </text>
    </comment>
  </commentList>
</comments>
</file>

<file path=xl/comments6.xml><?xml version="1.0" encoding="utf-8"?>
<comments xmlns="http://schemas.openxmlformats.org/spreadsheetml/2006/main">
  <authors>
    <author>Dr. Torsten K?neth</author>
    <author>g8411</author>
  </authors>
  <commentList>
    <comment ref="U6" authorId="0">
      <text>
        <r>
          <rPr>
            <b/>
            <sz val="8"/>
            <rFont val="Tahoma"/>
            <family val="0"/>
          </rPr>
          <t>Dr. Torsten Küneth:</t>
        </r>
        <r>
          <rPr>
            <sz val="8"/>
            <rFont val="Tahoma"/>
            <family val="0"/>
          </rPr>
          <t xml:space="preserve">
Z.B.: Leistungsklasse A, Altersklasse A usw.</t>
        </r>
      </text>
    </comment>
    <comment ref="U19" authorId="0">
      <text>
        <r>
          <rPr>
            <b/>
            <sz val="8"/>
            <rFont val="Tahoma"/>
            <family val="0"/>
          </rPr>
          <t>Dr. Torsten Küneth:</t>
        </r>
        <r>
          <rPr>
            <sz val="8"/>
            <rFont val="Tahoma"/>
            <family val="0"/>
          </rPr>
          <t xml:space="preserve">
Z.B.: Leitsungsklasse B, Altersklasse B usw.</t>
        </r>
      </text>
    </comment>
    <comment ref="Z9" authorId="1">
      <text>
        <r>
          <rPr>
            <b/>
            <sz val="8"/>
            <rFont val="Tahoma"/>
            <family val="0"/>
          </rPr>
          <t xml:space="preserve">Torsten Küneth:
BTTV-WO: </t>
        </r>
        <r>
          <rPr>
            <sz val="8"/>
            <rFont val="Tahoma"/>
            <family val="2"/>
          </rPr>
          <t xml:space="preserve">Es zählt die Spieldifferenz, danach die Satzdifferenz (danach der direkte Vergleich)
</t>
        </r>
      </text>
    </comment>
  </commentList>
</comments>
</file>

<file path=xl/sharedStrings.xml><?xml version="1.0" encoding="utf-8"?>
<sst xmlns="http://schemas.openxmlformats.org/spreadsheetml/2006/main" count="156" uniqueCount="68">
  <si>
    <t>Gruppe A</t>
  </si>
  <si>
    <t>Nr.</t>
  </si>
  <si>
    <t>Name</t>
  </si>
  <si>
    <t>Rang</t>
  </si>
  <si>
    <t>Gruppe B</t>
  </si>
  <si>
    <t>Gruppe C</t>
  </si>
  <si>
    <t>Gruppe D</t>
  </si>
  <si>
    <t>Platz</t>
  </si>
  <si>
    <t>Mannschaft</t>
  </si>
  <si>
    <t>Punkte</t>
  </si>
  <si>
    <t>Finale</t>
  </si>
  <si>
    <t>Gruppenraster für die Vorrunde</t>
  </si>
  <si>
    <t>Siegerliste</t>
  </si>
  <si>
    <t>Erstes</t>
  </si>
  <si>
    <t>Halbfinale</t>
  </si>
  <si>
    <t>Zweites</t>
  </si>
  <si>
    <t>SIEGER:</t>
  </si>
  <si>
    <t xml:space="preserve">&lt;Spieler/Mannschaft A2&gt; </t>
  </si>
  <si>
    <t>&lt;Spieler/Mannschaft A1&gt;</t>
  </si>
  <si>
    <t>&lt;Spieler/Mannschaft B1&gt;</t>
  </si>
  <si>
    <t xml:space="preserve">&lt;Spieler/Mannschaft B2&gt; </t>
  </si>
  <si>
    <t xml:space="preserve">&lt;Spieler/Mannschaft C2&gt; </t>
  </si>
  <si>
    <t>&lt;Spieler/Mannschaft C1&gt;</t>
  </si>
  <si>
    <t>&lt;Spieler/Mannschaft D1&gt;</t>
  </si>
  <si>
    <t xml:space="preserve">&lt;Spieler/Mannschaft D2&gt; </t>
  </si>
  <si>
    <t>1. Viertelfinale: 1. Gr. A - 2. Gr. D</t>
  </si>
  <si>
    <t>2. Viertelfinale: 1. Gr. B - 2. Gr. C</t>
  </si>
  <si>
    <t>3. Viertelfinale: 1. Gr. C - 2. Gr. B</t>
  </si>
  <si>
    <t>4. Viertelfinale: 1. Gr. D - 2. Gr. A</t>
  </si>
  <si>
    <t xml:space="preserve">Tischtennis-Turnier-Raster für Einzel- und Mannschaftsturniere </t>
  </si>
  <si>
    <t>1. Schritt</t>
  </si>
  <si>
    <t>2. Schritt</t>
  </si>
  <si>
    <t>Gruppe E</t>
  </si>
  <si>
    <t>Gruppe F</t>
  </si>
  <si>
    <t>Gruppe G</t>
  </si>
  <si>
    <t>Gruppe H</t>
  </si>
  <si>
    <t>&lt;Spieler/Mannschaft H1&gt;</t>
  </si>
  <si>
    <t xml:space="preserve">&lt;Spieler/Mannschaft H2&gt; </t>
  </si>
  <si>
    <t>&lt;Spieler/Mannschaft G1&gt;</t>
  </si>
  <si>
    <t xml:space="preserve">&lt;Spieler/Mannschaft G2&gt; </t>
  </si>
  <si>
    <t>&lt;Spieler/Mannschaft F1&gt;</t>
  </si>
  <si>
    <t xml:space="preserve">&lt;Spieler/Mannschaft F2&gt; </t>
  </si>
  <si>
    <t>&lt;Spieler/Mannschaft E1&gt;</t>
  </si>
  <si>
    <t xml:space="preserve">&lt;Spieler/Mannschaft E2&gt; </t>
  </si>
  <si>
    <t>Gruppe A-D</t>
  </si>
  <si>
    <t>Gruppe E-H</t>
  </si>
  <si>
    <t>1. Achtelfinale: 1. Gr. A - 2. Gr. H</t>
  </si>
  <si>
    <t>Viertelfinale</t>
  </si>
  <si>
    <t>2. Achtelfinale: 1. Gr. B - 2. Gr. G</t>
  </si>
  <si>
    <t>3. Achtelfinale: 1. Gr. C - 2. Gr. F</t>
  </si>
  <si>
    <t>4. Achtelfinale: 1. Gr. D - 2. Gr. E</t>
  </si>
  <si>
    <t>5. Achtelfinale: 1. Gr. E - 2. Gr. D</t>
  </si>
  <si>
    <t>6. Achtelfinale: 1. Gr. F - 2. Gr. C</t>
  </si>
  <si>
    <t>7. Achtelfinale: 1. Gr. G - 2. Gr. B</t>
  </si>
  <si>
    <t>8. Achtelfinale: 1. Gr. H - 2. Gr. A</t>
  </si>
  <si>
    <t>Drittes</t>
  </si>
  <si>
    <t>Viertes</t>
  </si>
  <si>
    <t>Ergebnis</t>
  </si>
  <si>
    <t>Sätze</t>
  </si>
  <si>
    <t>Gruppenraster für Jeder Gegen Jeden</t>
  </si>
  <si>
    <t>TTR 2 - Jeder gegen Jeden für beliebig viele Spieler</t>
  </si>
  <si>
    <t>Anzahl Spieler:</t>
  </si>
  <si>
    <t>(bis zu 2 Gruppen, bis zu je 8 Teams)</t>
  </si>
  <si>
    <t>Version für Einzelturniere</t>
  </si>
  <si>
    <t>Hauptrunde</t>
  </si>
  <si>
    <t>x</t>
  </si>
  <si>
    <t>Tischtennis by Tapir Software</t>
  </si>
  <si>
    <t>im KO-System mit vorgeschalteter Qualifikationsrunde oder im JGJ-System</t>
  </si>
</sst>
</file>

<file path=xl/styles.xml><?xml version="1.0" encoding="utf-8"?>
<styleSheet xmlns="http://schemas.openxmlformats.org/spreadsheetml/2006/main">
  <numFmts count="18">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
    <numFmt numFmtId="173" formatCode="0;\-0;;@"/>
  </numFmts>
  <fonts count="21">
    <font>
      <sz val="12"/>
      <name val="Arial"/>
      <family val="0"/>
    </font>
    <font>
      <sz val="10"/>
      <name val="Arial"/>
      <family val="0"/>
    </font>
    <font>
      <sz val="10"/>
      <name val="Courier"/>
      <family val="0"/>
    </font>
    <font>
      <b/>
      <sz val="12"/>
      <name val="Copperplate Gothic Bold"/>
      <family val="2"/>
    </font>
    <font>
      <b/>
      <sz val="14"/>
      <name val="Arial"/>
      <family val="2"/>
    </font>
    <font>
      <b/>
      <sz val="12"/>
      <name val="Arial"/>
      <family val="2"/>
    </font>
    <font>
      <sz val="12"/>
      <color indexed="8"/>
      <name val="Arial"/>
      <family val="2"/>
    </font>
    <font>
      <sz val="12"/>
      <color indexed="12"/>
      <name val="Arial"/>
      <family val="2"/>
    </font>
    <font>
      <sz val="14"/>
      <name val="Arial MT"/>
      <family val="2"/>
    </font>
    <font>
      <b/>
      <sz val="14"/>
      <name val="Arial MT"/>
      <family val="2"/>
    </font>
    <font>
      <sz val="12"/>
      <color indexed="22"/>
      <name val="Arial"/>
      <family val="2"/>
    </font>
    <font>
      <sz val="12"/>
      <color indexed="60"/>
      <name val="Arial"/>
      <family val="2"/>
    </font>
    <font>
      <sz val="8"/>
      <name val="Arial"/>
      <family val="2"/>
    </font>
    <font>
      <sz val="11"/>
      <name val="Arial"/>
      <family val="2"/>
    </font>
    <font>
      <u val="single"/>
      <sz val="11"/>
      <name val="Arial"/>
      <family val="2"/>
    </font>
    <font>
      <b/>
      <sz val="10"/>
      <name val="Arial"/>
      <family val="2"/>
    </font>
    <font>
      <i/>
      <sz val="9"/>
      <name val="Arial"/>
      <family val="2"/>
    </font>
    <font>
      <sz val="12"/>
      <name val="Tahoma"/>
      <family val="2"/>
    </font>
    <font>
      <sz val="8"/>
      <name val="Tahoma"/>
      <family val="0"/>
    </font>
    <font>
      <b/>
      <sz val="8"/>
      <name val="Tahoma"/>
      <family val="0"/>
    </font>
    <font>
      <b/>
      <sz val="8"/>
      <name val="Arial"/>
      <family val="2"/>
    </font>
  </fonts>
  <fills count="13">
    <fill>
      <patternFill/>
    </fill>
    <fill>
      <patternFill patternType="gray125"/>
    </fill>
    <fill>
      <patternFill patternType="solid">
        <fgColor indexed="11"/>
        <bgColor indexed="64"/>
      </patternFill>
    </fill>
    <fill>
      <patternFill patternType="solid">
        <fgColor indexed="11"/>
        <bgColor indexed="64"/>
      </patternFill>
    </fill>
    <fill>
      <patternFill patternType="solid">
        <fgColor indexed="10"/>
        <bgColor indexed="64"/>
      </patternFill>
    </fill>
    <fill>
      <patternFill patternType="solid">
        <fgColor indexed="47"/>
        <bgColor indexed="64"/>
      </patternFill>
    </fill>
    <fill>
      <patternFill patternType="solid">
        <fgColor indexed="52"/>
        <bgColor indexed="64"/>
      </patternFill>
    </fill>
    <fill>
      <patternFill patternType="solid">
        <fgColor indexed="22"/>
        <bgColor indexed="64"/>
      </patternFill>
    </fill>
    <fill>
      <patternFill patternType="solid">
        <fgColor indexed="60"/>
        <bgColor indexed="64"/>
      </patternFill>
    </fill>
    <fill>
      <patternFill patternType="solid">
        <fgColor indexed="42"/>
        <bgColor indexed="64"/>
      </patternFill>
    </fill>
    <fill>
      <patternFill patternType="solid">
        <fgColor indexed="57"/>
        <bgColor indexed="64"/>
      </patternFill>
    </fill>
    <fill>
      <patternFill patternType="solid">
        <fgColor indexed="44"/>
        <bgColor indexed="64"/>
      </patternFill>
    </fill>
    <fill>
      <patternFill patternType="solid">
        <fgColor indexed="43"/>
        <bgColor indexed="64"/>
      </patternFill>
    </fill>
  </fills>
  <borders count="47">
    <border>
      <left/>
      <right/>
      <top/>
      <bottom/>
      <diagonal/>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style="double">
        <color indexed="8"/>
      </left>
      <right>
        <color indexed="63"/>
      </right>
      <top>
        <color indexed="63"/>
      </top>
      <bottom>
        <color indexed="63"/>
      </bottom>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double">
        <color indexed="8"/>
      </bottom>
    </border>
    <border>
      <left>
        <color indexed="63"/>
      </left>
      <right style="double">
        <color indexed="8"/>
      </right>
      <top style="double">
        <color indexed="8"/>
      </top>
      <bottom>
        <color indexed="63"/>
      </bottom>
    </border>
    <border>
      <left>
        <color indexed="63"/>
      </left>
      <right style="double">
        <color indexed="8"/>
      </right>
      <top>
        <color indexed="63"/>
      </top>
      <bottom>
        <color indexed="63"/>
      </bottom>
    </border>
    <border>
      <left style="thin">
        <color indexed="8"/>
      </left>
      <right>
        <color indexed="63"/>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thin">
        <color indexed="8"/>
      </left>
      <right style="double">
        <color indexed="8"/>
      </right>
      <top>
        <color indexed="63"/>
      </top>
      <bottom style="thin">
        <color indexed="8"/>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color indexed="8"/>
      </right>
      <top>
        <color indexed="63"/>
      </top>
      <bottom style="thin">
        <color indexed="8"/>
      </bottom>
    </border>
    <border>
      <left>
        <color indexed="63"/>
      </left>
      <right style="thin">
        <color indexed="63"/>
      </right>
      <top>
        <color indexed="63"/>
      </top>
      <bottom>
        <color indexed="63"/>
      </bottom>
    </border>
    <border>
      <left>
        <color indexed="63"/>
      </left>
      <right style="thin">
        <color indexed="8"/>
      </right>
      <top style="thin">
        <color indexed="8"/>
      </top>
      <bottom style="thin">
        <color indexed="8"/>
      </bottom>
    </border>
    <border>
      <left>
        <color indexed="63"/>
      </left>
      <right style="thin">
        <color indexed="8"/>
      </right>
      <top>
        <color indexed="63"/>
      </top>
      <bottom style="double">
        <color indexed="8"/>
      </bottom>
    </border>
    <border>
      <left style="double">
        <color indexed="8"/>
      </left>
      <right>
        <color indexed="63"/>
      </right>
      <top>
        <color indexed="63"/>
      </top>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double">
        <color indexed="8"/>
      </bottom>
    </border>
    <border>
      <left style="thin">
        <color indexed="8"/>
      </left>
      <right>
        <color indexed="63"/>
      </right>
      <top>
        <color indexed="63"/>
      </top>
      <bottom style="double">
        <color indexed="8"/>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color indexed="63"/>
      </left>
      <right style="thin">
        <color indexed="8"/>
      </right>
      <top style="thin">
        <color indexed="8"/>
      </top>
      <bottom style="double">
        <color indexed="8"/>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double">
        <color indexed="8"/>
      </right>
      <top style="thin">
        <color indexed="8"/>
      </top>
      <bottom style="thin">
        <color indexed="8"/>
      </bottom>
    </border>
    <border>
      <left>
        <color indexed="63"/>
      </left>
      <right style="double">
        <color indexed="8"/>
      </right>
      <top>
        <color indexed="63"/>
      </top>
      <bottom style="double">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style="double">
        <color indexed="8"/>
      </bottom>
    </border>
    <border>
      <left>
        <color indexed="63"/>
      </left>
      <right>
        <color indexed="63"/>
      </right>
      <top style="thin">
        <color indexed="8"/>
      </top>
      <bottom style="thin">
        <color indexed="8"/>
      </bottom>
    </border>
    <border>
      <left>
        <color indexed="63"/>
      </left>
      <right>
        <color indexed="63"/>
      </right>
      <top>
        <color indexed="63"/>
      </top>
      <bottom style="double">
        <color indexed="8"/>
      </bottom>
    </border>
    <border>
      <left style="hair">
        <color indexed="8"/>
      </left>
      <right style="thin">
        <color indexed="8"/>
      </right>
      <top>
        <color indexed="63"/>
      </top>
      <bottom style="double">
        <color indexed="8"/>
      </bottom>
    </border>
    <border>
      <left>
        <color indexed="63"/>
      </left>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medium"/>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2" fillId="0" borderId="0">
      <alignment/>
      <protection/>
    </xf>
    <xf numFmtId="170" fontId="1" fillId="0" borderId="0" applyFont="0" applyFill="0" applyBorder="0" applyAlignment="0" applyProtection="0"/>
    <xf numFmtId="168" fontId="1" fillId="0" borderId="0" applyFont="0" applyFill="0" applyBorder="0" applyAlignment="0" applyProtection="0"/>
  </cellStyleXfs>
  <cellXfs count="148">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1" xfId="0" applyFont="1" applyBorder="1" applyAlignment="1" applyProtection="1">
      <alignment horizontal="center"/>
      <protection/>
    </xf>
    <xf numFmtId="0" fontId="0" fillId="0" borderId="2" xfId="0" applyFont="1" applyBorder="1" applyAlignment="1" applyProtection="1">
      <alignment/>
      <protection/>
    </xf>
    <xf numFmtId="0" fontId="4" fillId="0" borderId="2" xfId="0" applyFont="1" applyBorder="1" applyAlignment="1" applyProtection="1">
      <alignment/>
      <protection/>
    </xf>
    <xf numFmtId="0" fontId="0" fillId="0" borderId="3" xfId="0" applyFont="1" applyBorder="1" applyAlignment="1" applyProtection="1">
      <alignment horizontal="center"/>
      <protection/>
    </xf>
    <xf numFmtId="0" fontId="0" fillId="0" borderId="4" xfId="0" applyFont="1" applyBorder="1" applyAlignment="1" applyProtection="1">
      <alignment horizontal="center"/>
      <protection/>
    </xf>
    <xf numFmtId="0" fontId="0" fillId="0" borderId="5" xfId="0" applyFont="1" applyBorder="1" applyAlignment="1" applyProtection="1">
      <alignment horizontal="center"/>
      <protection/>
    </xf>
    <xf numFmtId="0" fontId="0" fillId="0" borderId="6" xfId="0" applyFont="1" applyBorder="1" applyAlignment="1" applyProtection="1">
      <alignment horizontal="center"/>
      <protection/>
    </xf>
    <xf numFmtId="0" fontId="0" fillId="0" borderId="7" xfId="0" applyFont="1" applyBorder="1" applyAlignment="1" applyProtection="1">
      <alignment horizontal="center"/>
      <protection/>
    </xf>
    <xf numFmtId="0" fontId="1" fillId="0" borderId="0" xfId="0" applyFont="1" applyAlignment="1" applyProtection="1">
      <alignment/>
      <protection/>
    </xf>
    <xf numFmtId="0" fontId="5" fillId="0" borderId="0" xfId="0" applyFont="1" applyAlignment="1" applyProtection="1">
      <alignment/>
      <protection/>
    </xf>
    <xf numFmtId="0" fontId="5" fillId="0" borderId="8" xfId="0" applyFont="1" applyBorder="1" applyAlignment="1" applyProtection="1">
      <alignment/>
      <protection/>
    </xf>
    <xf numFmtId="0" fontId="5" fillId="0" borderId="9" xfId="0" applyFont="1" applyBorder="1" applyAlignment="1" applyProtection="1">
      <alignment/>
      <protection/>
    </xf>
    <xf numFmtId="0" fontId="7" fillId="0" borderId="0" xfId="0" applyFont="1" applyAlignment="1" applyProtection="1">
      <alignment/>
      <protection/>
    </xf>
    <xf numFmtId="0" fontId="5" fillId="0" borderId="0" xfId="0" applyFont="1" applyAlignment="1" applyProtection="1">
      <alignment horizontal="center" vertical="center"/>
      <protection/>
    </xf>
    <xf numFmtId="0" fontId="8" fillId="0" borderId="0" xfId="0" applyFont="1" applyAlignment="1">
      <alignment/>
    </xf>
    <xf numFmtId="0" fontId="9" fillId="0" borderId="0" xfId="0" applyFont="1" applyAlignment="1">
      <alignment/>
    </xf>
    <xf numFmtId="0" fontId="0" fillId="0" borderId="0" xfId="0" applyAlignment="1">
      <alignment horizontal="center"/>
    </xf>
    <xf numFmtId="0" fontId="0" fillId="2" borderId="10" xfId="0" applyFont="1" applyFill="1" applyBorder="1" applyAlignment="1" applyProtection="1">
      <alignment horizontal="center"/>
      <protection/>
    </xf>
    <xf numFmtId="0" fontId="6" fillId="0" borderId="10" xfId="0" applyFont="1" applyBorder="1" applyAlignment="1" applyProtection="1">
      <alignment/>
      <protection/>
    </xf>
    <xf numFmtId="0" fontId="0" fillId="2" borderId="11" xfId="0" applyFont="1" applyFill="1" applyBorder="1" applyAlignment="1" applyProtection="1">
      <alignment horizontal="center"/>
      <protection/>
    </xf>
    <xf numFmtId="0" fontId="0" fillId="0" borderId="11" xfId="0" applyFont="1" applyBorder="1" applyAlignment="1" applyProtection="1">
      <alignment horizontal="center"/>
      <protection/>
    </xf>
    <xf numFmtId="0" fontId="0" fillId="0" borderId="12" xfId="0" applyFont="1" applyBorder="1" applyAlignment="1" applyProtection="1">
      <alignment horizontal="center"/>
      <protection/>
    </xf>
    <xf numFmtId="0" fontId="0" fillId="3" borderId="10" xfId="0" applyFont="1" applyFill="1" applyBorder="1" applyAlignment="1" applyProtection="1">
      <alignment horizontal="center"/>
      <protection/>
    </xf>
    <xf numFmtId="0" fontId="0" fillId="3" borderId="13" xfId="0" applyFont="1" applyFill="1" applyBorder="1" applyAlignment="1" applyProtection="1">
      <alignment horizontal="center"/>
      <protection/>
    </xf>
    <xf numFmtId="0" fontId="0" fillId="2" borderId="12" xfId="0" applyFont="1" applyFill="1" applyBorder="1" applyAlignment="1" applyProtection="1">
      <alignment horizontal="center"/>
      <protection/>
    </xf>
    <xf numFmtId="0" fontId="4" fillId="0" borderId="14" xfId="0" applyFont="1" applyBorder="1" applyAlignment="1" applyProtection="1">
      <alignment horizontal="center"/>
      <protection/>
    </xf>
    <xf numFmtId="0" fontId="10" fillId="0" borderId="0" xfId="0" applyFont="1" applyAlignment="1">
      <alignment/>
    </xf>
    <xf numFmtId="0" fontId="0" fillId="4" borderId="0" xfId="0" applyFont="1" applyFill="1" applyAlignment="1">
      <alignment/>
    </xf>
    <xf numFmtId="0" fontId="0" fillId="0" borderId="0" xfId="0" applyAlignment="1" applyProtection="1" quotePrefix="1">
      <alignment horizontal="center"/>
      <protection/>
    </xf>
    <xf numFmtId="0" fontId="0" fillId="0" borderId="0" xfId="0" applyFont="1" applyFill="1" applyAlignment="1" applyProtection="1">
      <alignment/>
      <protection/>
    </xf>
    <xf numFmtId="0" fontId="0" fillId="5" borderId="0" xfId="0" applyFont="1" applyFill="1" applyAlignment="1" applyProtection="1">
      <alignment/>
      <protection/>
    </xf>
    <xf numFmtId="0" fontId="3" fillId="5" borderId="0" xfId="0" applyFont="1" applyFill="1" applyAlignment="1" applyProtection="1">
      <alignment horizontal="center"/>
      <protection/>
    </xf>
    <xf numFmtId="0" fontId="5" fillId="0" borderId="0" xfId="0" applyFont="1" applyAlignment="1" applyProtection="1">
      <alignment horizontal="center"/>
      <protection/>
    </xf>
    <xf numFmtId="0" fontId="0" fillId="6" borderId="0" xfId="0" applyFill="1" applyAlignment="1">
      <alignment/>
    </xf>
    <xf numFmtId="0" fontId="0" fillId="7" borderId="0" xfId="0" applyFill="1" applyAlignment="1">
      <alignment/>
    </xf>
    <xf numFmtId="0" fontId="11" fillId="8" borderId="0" xfId="0" applyFont="1" applyFill="1" applyAlignment="1">
      <alignment/>
    </xf>
    <xf numFmtId="0" fontId="0" fillId="0" borderId="0" xfId="0" applyFont="1" applyAlignment="1">
      <alignment/>
    </xf>
    <xf numFmtId="0" fontId="8" fillId="0" borderId="0" xfId="0" applyFont="1" applyAlignment="1">
      <alignment/>
    </xf>
    <xf numFmtId="0" fontId="1" fillId="7" borderId="0" xfId="0" applyFont="1" applyFill="1" applyAlignment="1" applyProtection="1">
      <alignment horizontal="center"/>
      <protection/>
    </xf>
    <xf numFmtId="0" fontId="0" fillId="0" borderId="0" xfId="0" applyAlignment="1" applyProtection="1">
      <alignment horizontal="center"/>
      <protection/>
    </xf>
    <xf numFmtId="0" fontId="0" fillId="0" borderId="0" xfId="0" applyBorder="1" applyAlignment="1" applyProtection="1">
      <alignment/>
      <protection/>
    </xf>
    <xf numFmtId="0" fontId="12" fillId="0" borderId="0" xfId="0" applyFont="1" applyAlignment="1" applyProtection="1">
      <alignment horizontal="center"/>
      <protection/>
    </xf>
    <xf numFmtId="0" fontId="5" fillId="0" borderId="0" xfId="0" applyFont="1" applyAlignment="1">
      <alignment horizontal="center"/>
    </xf>
    <xf numFmtId="0" fontId="0" fillId="0" borderId="15" xfId="0" applyBorder="1" applyAlignment="1">
      <alignment/>
    </xf>
    <xf numFmtId="0" fontId="0" fillId="9" borderId="0" xfId="0" applyFill="1" applyAlignment="1">
      <alignment/>
    </xf>
    <xf numFmtId="0" fontId="0" fillId="9" borderId="15" xfId="0" applyFill="1" applyBorder="1" applyAlignment="1">
      <alignment/>
    </xf>
    <xf numFmtId="0" fontId="0" fillId="10" borderId="15" xfId="0" applyFill="1" applyBorder="1" applyAlignment="1">
      <alignment/>
    </xf>
    <xf numFmtId="0" fontId="0" fillId="10" borderId="0" xfId="0" applyFill="1" applyAlignment="1">
      <alignment/>
    </xf>
    <xf numFmtId="0" fontId="0" fillId="0" borderId="16" xfId="0" applyBorder="1" applyAlignment="1">
      <alignment/>
    </xf>
    <xf numFmtId="0" fontId="0" fillId="0" borderId="17" xfId="0" applyBorder="1" applyAlignment="1">
      <alignment/>
    </xf>
    <xf numFmtId="0" fontId="1" fillId="0" borderId="0" xfId="0" applyFont="1" applyAlignment="1">
      <alignment/>
    </xf>
    <xf numFmtId="0" fontId="0" fillId="0" borderId="18" xfId="0" applyFont="1" applyBorder="1" applyAlignment="1" applyProtection="1">
      <alignment horizontal="center"/>
      <protection/>
    </xf>
    <xf numFmtId="0" fontId="12" fillId="0" borderId="0" xfId="0" applyNumberFormat="1" applyFont="1" applyAlignment="1">
      <alignment horizontal="center" vertical="center"/>
    </xf>
    <xf numFmtId="0" fontId="0" fillId="5" borderId="0" xfId="0" applyFont="1" applyFill="1" applyAlignment="1" applyProtection="1">
      <alignment horizontal="center"/>
      <protection/>
    </xf>
    <xf numFmtId="0" fontId="0" fillId="9" borderId="0" xfId="0" applyFill="1" applyAlignment="1" applyProtection="1">
      <alignment horizontal="center"/>
      <protection/>
    </xf>
    <xf numFmtId="0" fontId="0" fillId="9" borderId="0" xfId="0" applyFill="1" applyAlignment="1" applyProtection="1">
      <alignment/>
      <protection/>
    </xf>
    <xf numFmtId="0" fontId="0" fillId="9" borderId="0" xfId="0" applyFill="1" applyBorder="1" applyAlignment="1" applyProtection="1">
      <alignment/>
      <protection/>
    </xf>
    <xf numFmtId="0" fontId="0" fillId="0" borderId="0" xfId="0" applyBorder="1" applyAlignment="1" applyProtection="1">
      <alignment horizontal="center"/>
      <protection/>
    </xf>
    <xf numFmtId="0" fontId="0" fillId="9" borderId="0" xfId="0" applyFill="1" applyBorder="1" applyAlignment="1" applyProtection="1">
      <alignment horizontal="center"/>
      <protection/>
    </xf>
    <xf numFmtId="0" fontId="1" fillId="0" borderId="0" xfId="0" applyFont="1" applyAlignment="1" applyProtection="1">
      <alignment horizontal="center"/>
      <protection/>
    </xf>
    <xf numFmtId="0" fontId="0" fillId="9" borderId="19" xfId="0" applyFill="1" applyBorder="1" applyAlignment="1" applyProtection="1">
      <alignment horizontal="center"/>
      <protection/>
    </xf>
    <xf numFmtId="0" fontId="0" fillId="0" borderId="19" xfId="0" applyBorder="1" applyAlignment="1" applyProtection="1">
      <alignment horizontal="center"/>
      <protection/>
    </xf>
    <xf numFmtId="0" fontId="0" fillId="9" borderId="19" xfId="0" applyFill="1" applyBorder="1" applyAlignment="1" applyProtection="1">
      <alignment/>
      <protection/>
    </xf>
    <xf numFmtId="0" fontId="0" fillId="0" borderId="19" xfId="0" applyBorder="1" applyAlignment="1" applyProtection="1">
      <alignment/>
      <protection/>
    </xf>
    <xf numFmtId="0" fontId="1" fillId="7" borderId="19" xfId="0" applyFont="1" applyFill="1" applyBorder="1" applyAlignment="1" applyProtection="1">
      <alignment horizontal="center"/>
      <protection/>
    </xf>
    <xf numFmtId="0" fontId="5" fillId="0" borderId="19" xfId="0" applyFont="1" applyBorder="1" applyAlignment="1" applyProtection="1">
      <alignment horizontal="center"/>
      <protection/>
    </xf>
    <xf numFmtId="0" fontId="5" fillId="0" borderId="0" xfId="0" applyFont="1" applyAlignment="1" applyProtection="1">
      <alignment horizontal="left"/>
      <protection/>
    </xf>
    <xf numFmtId="0" fontId="15" fillId="7" borderId="0" xfId="0" applyFont="1" applyFill="1" applyAlignment="1" applyProtection="1">
      <alignment horizontal="center"/>
      <protection/>
    </xf>
    <xf numFmtId="0" fontId="0" fillId="0" borderId="0" xfId="0" applyFont="1" applyBorder="1" applyAlignment="1" applyProtection="1">
      <alignment/>
      <protection/>
    </xf>
    <xf numFmtId="0" fontId="6" fillId="0" borderId="13" xfId="0" applyFont="1" applyBorder="1" applyAlignment="1" applyProtection="1">
      <alignment/>
      <protection/>
    </xf>
    <xf numFmtId="0" fontId="4" fillId="0" borderId="9" xfId="0" applyFont="1" applyBorder="1" applyAlignment="1" applyProtection="1">
      <alignment horizontal="center"/>
      <protection/>
    </xf>
    <xf numFmtId="0" fontId="0" fillId="2" borderId="20" xfId="0" applyFont="1" applyFill="1" applyBorder="1" applyAlignment="1" applyProtection="1">
      <alignment horizontal="center"/>
      <protection/>
    </xf>
    <xf numFmtId="0" fontId="0" fillId="0" borderId="20" xfId="0" applyFont="1" applyBorder="1" applyAlignment="1" applyProtection="1">
      <alignment horizontal="center"/>
      <protection/>
    </xf>
    <xf numFmtId="0" fontId="0" fillId="0" borderId="21" xfId="0" applyFont="1" applyBorder="1" applyAlignment="1" applyProtection="1">
      <alignment horizontal="center"/>
      <protection/>
    </xf>
    <xf numFmtId="0" fontId="0" fillId="0" borderId="22" xfId="0" applyFont="1" applyBorder="1" applyAlignment="1" applyProtection="1">
      <alignment horizontal="center"/>
      <protection/>
    </xf>
    <xf numFmtId="0" fontId="0" fillId="0" borderId="23" xfId="0" applyFont="1" applyBorder="1" applyAlignment="1" applyProtection="1">
      <alignment horizontal="center"/>
      <protection/>
    </xf>
    <xf numFmtId="0" fontId="0" fillId="0" borderId="24" xfId="0" applyFont="1" applyBorder="1" applyAlignment="1" applyProtection="1">
      <alignment horizontal="center"/>
      <protection/>
    </xf>
    <xf numFmtId="0" fontId="6" fillId="0" borderId="25" xfId="0" applyFont="1" applyBorder="1" applyAlignment="1" applyProtection="1">
      <alignment/>
      <protection/>
    </xf>
    <xf numFmtId="0" fontId="0" fillId="3" borderId="25" xfId="0" applyFont="1" applyFill="1" applyBorder="1" applyAlignment="1" applyProtection="1">
      <alignment horizontal="center"/>
      <protection/>
    </xf>
    <xf numFmtId="0" fontId="0" fillId="2" borderId="21" xfId="0" applyFont="1" applyFill="1" applyBorder="1" applyAlignment="1" applyProtection="1">
      <alignment horizontal="center"/>
      <protection/>
    </xf>
    <xf numFmtId="0" fontId="16" fillId="0" borderId="0" xfId="0" applyFont="1" applyAlignment="1">
      <alignment horizontal="center"/>
    </xf>
    <xf numFmtId="0" fontId="17" fillId="0" borderId="0" xfId="0" applyFont="1" applyAlignment="1">
      <alignment horizontal="center"/>
    </xf>
    <xf numFmtId="0" fontId="0" fillId="0" borderId="26" xfId="0" applyBorder="1" applyAlignment="1">
      <alignment/>
    </xf>
    <xf numFmtId="0" fontId="5" fillId="0" borderId="0" xfId="18" applyFont="1">
      <alignment/>
      <protection/>
    </xf>
    <xf numFmtId="0" fontId="1" fillId="0" borderId="0" xfId="18">
      <alignment/>
      <protection/>
    </xf>
    <xf numFmtId="0" fontId="15" fillId="0" borderId="0" xfId="18" applyFont="1" applyAlignment="1">
      <alignment horizontal="center"/>
      <protection/>
    </xf>
    <xf numFmtId="0" fontId="15" fillId="0" borderId="0" xfId="18" applyFont="1" applyBorder="1" applyAlignment="1">
      <alignment horizontal="center"/>
      <protection/>
    </xf>
    <xf numFmtId="0" fontId="1" fillId="0" borderId="0" xfId="18" applyBorder="1">
      <alignment/>
      <protection/>
    </xf>
    <xf numFmtId="0" fontId="0" fillId="0" borderId="10" xfId="0" applyFont="1" applyFill="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6" fillId="0" borderId="27" xfId="0" applyFont="1" applyBorder="1" applyAlignment="1" applyProtection="1">
      <alignment/>
      <protection locked="0"/>
    </xf>
    <xf numFmtId="0" fontId="0" fillId="0" borderId="28" xfId="0" applyFont="1" applyBorder="1" applyAlignment="1" applyProtection="1">
      <alignment/>
      <protection locked="0"/>
    </xf>
    <xf numFmtId="0" fontId="0" fillId="11" borderId="0" xfId="0" applyFont="1" applyFill="1" applyAlignment="1" applyProtection="1">
      <alignment/>
      <protection locked="0"/>
    </xf>
    <xf numFmtId="0" fontId="3" fillId="11" borderId="0" xfId="0" applyFont="1" applyFill="1" applyAlignment="1" applyProtection="1">
      <alignment horizontal="center"/>
      <protection locked="0"/>
    </xf>
    <xf numFmtId="0" fontId="0" fillId="0" borderId="0" xfId="0" applyFont="1" applyAlignment="1" applyProtection="1">
      <alignment/>
      <protection locked="0"/>
    </xf>
    <xf numFmtId="0" fontId="6" fillId="0" borderId="20" xfId="0" applyFont="1" applyBorder="1" applyAlignment="1" applyProtection="1">
      <alignment/>
      <protection locked="0"/>
    </xf>
    <xf numFmtId="0" fontId="0" fillId="0" borderId="20" xfId="0" applyFont="1" applyBorder="1" applyAlignment="1" applyProtection="1">
      <alignment/>
      <protection locked="0"/>
    </xf>
    <xf numFmtId="0" fontId="0" fillId="0" borderId="29" xfId="0" applyFont="1" applyBorder="1" applyAlignment="1" applyProtection="1">
      <alignment/>
      <protection locked="0"/>
    </xf>
    <xf numFmtId="0" fontId="0" fillId="0" borderId="20" xfId="0" applyFont="1" applyBorder="1" applyAlignment="1" applyProtection="1">
      <alignment horizontal="center"/>
      <protection locked="0"/>
    </xf>
    <xf numFmtId="0" fontId="0" fillId="0" borderId="20" xfId="0" applyFont="1" applyFill="1" applyBorder="1" applyAlignment="1" applyProtection="1">
      <alignment horizontal="center"/>
      <protection locked="0"/>
    </xf>
    <xf numFmtId="0" fontId="1" fillId="0" borderId="0" xfId="18" applyBorder="1" applyAlignment="1">
      <alignment horizontal="center"/>
      <protection/>
    </xf>
    <xf numFmtId="0" fontId="1" fillId="0" borderId="30" xfId="18" applyBorder="1">
      <alignment/>
      <protection/>
    </xf>
    <xf numFmtId="0" fontId="1" fillId="9" borderId="31" xfId="18" applyFill="1" applyBorder="1">
      <alignment/>
      <protection/>
    </xf>
    <xf numFmtId="0" fontId="1" fillId="0" borderId="32" xfId="18" applyBorder="1">
      <alignment/>
      <protection/>
    </xf>
    <xf numFmtId="0" fontId="1" fillId="0" borderId="31" xfId="18" applyBorder="1">
      <alignment/>
      <protection/>
    </xf>
    <xf numFmtId="0" fontId="1" fillId="0" borderId="33" xfId="18" applyBorder="1">
      <alignment/>
      <protection/>
    </xf>
    <xf numFmtId="0" fontId="1" fillId="0" borderId="34" xfId="18" applyBorder="1">
      <alignment/>
      <protection/>
    </xf>
    <xf numFmtId="0" fontId="1" fillId="0" borderId="0" xfId="18" applyFont="1" applyBorder="1" applyAlignment="1">
      <alignment horizontal="center"/>
      <protection/>
    </xf>
    <xf numFmtId="0" fontId="1" fillId="0" borderId="0" xfId="18" applyFont="1" applyBorder="1" applyAlignment="1">
      <alignment horizontal="left"/>
      <protection/>
    </xf>
    <xf numFmtId="0" fontId="15" fillId="0" borderId="0" xfId="18" applyFont="1" applyBorder="1" applyAlignment="1">
      <alignment horizontal="right"/>
      <protection/>
    </xf>
    <xf numFmtId="173" fontId="5" fillId="0" borderId="10" xfId="0" applyNumberFormat="1" applyFont="1" applyBorder="1" applyAlignment="1" applyProtection="1">
      <alignment horizontal="center"/>
      <protection hidden="1"/>
    </xf>
    <xf numFmtId="173" fontId="5" fillId="0" borderId="11" xfId="0" applyNumberFormat="1" applyFont="1" applyBorder="1" applyAlignment="1" applyProtection="1">
      <alignment horizontal="center"/>
      <protection hidden="1"/>
    </xf>
    <xf numFmtId="0" fontId="4" fillId="0" borderId="35" xfId="0" applyFont="1" applyBorder="1" applyAlignment="1" applyProtection="1">
      <alignment horizontal="center" vertical="center"/>
      <protection hidden="1" locked="0"/>
    </xf>
    <xf numFmtId="0" fontId="4" fillId="0" borderId="36" xfId="0" applyFont="1" applyBorder="1" applyAlignment="1" applyProtection="1">
      <alignment horizontal="center" vertical="center"/>
      <protection hidden="1" locked="0"/>
    </xf>
    <xf numFmtId="0" fontId="4" fillId="0" borderId="37" xfId="0" applyFont="1" applyBorder="1" applyAlignment="1" applyProtection="1">
      <alignment horizontal="center" vertical="center"/>
      <protection hidden="1" locked="0"/>
    </xf>
    <xf numFmtId="173" fontId="5" fillId="0" borderId="13" xfId="0" applyNumberFormat="1" applyFont="1" applyBorder="1" applyAlignment="1" applyProtection="1">
      <alignment horizontal="center"/>
      <protection hidden="1"/>
    </xf>
    <xf numFmtId="173" fontId="5" fillId="0" borderId="12" xfId="0" applyNumberFormat="1" applyFont="1" applyBorder="1" applyAlignment="1" applyProtection="1">
      <alignment horizontal="center"/>
      <protection hidden="1"/>
    </xf>
    <xf numFmtId="0" fontId="4" fillId="0" borderId="38" xfId="0" applyFont="1" applyBorder="1" applyAlignment="1" applyProtection="1">
      <alignment horizontal="center" vertical="center"/>
      <protection hidden="1" locked="0"/>
    </xf>
    <xf numFmtId="0" fontId="4" fillId="12" borderId="2" xfId="0" applyFont="1" applyFill="1" applyBorder="1" applyAlignment="1" applyProtection="1">
      <alignment/>
      <protection locked="0"/>
    </xf>
    <xf numFmtId="0" fontId="0" fillId="12" borderId="0" xfId="0" applyFont="1" applyFill="1" applyBorder="1" applyAlignment="1" applyProtection="1">
      <alignment/>
      <protection locked="0"/>
    </xf>
    <xf numFmtId="173" fontId="0" fillId="0" borderId="39" xfId="0" applyNumberFormat="1" applyFont="1" applyBorder="1" applyAlignment="1" applyProtection="1">
      <alignment horizontal="center"/>
      <protection hidden="1"/>
    </xf>
    <xf numFmtId="173" fontId="0" fillId="0" borderId="11" xfId="0" applyNumberFormat="1" applyFont="1" applyBorder="1" applyAlignment="1" applyProtection="1">
      <alignment horizontal="center"/>
      <protection hidden="1"/>
    </xf>
    <xf numFmtId="173" fontId="0" fillId="0" borderId="40" xfId="0" applyNumberFormat="1" applyFont="1" applyBorder="1" applyAlignment="1" applyProtection="1">
      <alignment horizontal="center"/>
      <protection hidden="1"/>
    </xf>
    <xf numFmtId="173" fontId="0" fillId="0" borderId="41" xfId="0" applyNumberFormat="1" applyFont="1" applyBorder="1" applyAlignment="1" applyProtection="1">
      <alignment horizontal="center"/>
      <protection hidden="1"/>
    </xf>
    <xf numFmtId="173" fontId="0" fillId="0" borderId="10" xfId="0" applyNumberFormat="1" applyFont="1" applyBorder="1" applyAlignment="1" applyProtection="1">
      <alignment horizontal="center"/>
      <protection hidden="1"/>
    </xf>
    <xf numFmtId="173" fontId="0" fillId="0" borderId="13" xfId="0" applyNumberFormat="1" applyFont="1" applyFill="1" applyBorder="1" applyAlignment="1" applyProtection="1">
      <alignment horizontal="center"/>
      <protection hidden="1"/>
    </xf>
    <xf numFmtId="173" fontId="0" fillId="0" borderId="12" xfId="0" applyNumberFormat="1" applyFont="1" applyBorder="1" applyAlignment="1" applyProtection="1">
      <alignment horizontal="center"/>
      <protection hidden="1"/>
    </xf>
    <xf numFmtId="0" fontId="5" fillId="0" borderId="16" xfId="0" applyFont="1" applyBorder="1" applyAlignment="1">
      <alignment horizontal="center"/>
    </xf>
    <xf numFmtId="0" fontId="5" fillId="0" borderId="42" xfId="0" applyFont="1" applyBorder="1" applyAlignment="1">
      <alignment horizontal="center"/>
    </xf>
    <xf numFmtId="0" fontId="0" fillId="0" borderId="43" xfId="0" applyFont="1" applyBorder="1" applyAlignment="1" applyProtection="1">
      <alignment horizontal="center"/>
      <protection/>
    </xf>
    <xf numFmtId="0" fontId="0" fillId="0" borderId="18" xfId="0" applyFont="1" applyBorder="1" applyAlignment="1" applyProtection="1">
      <alignment horizontal="center"/>
      <protection/>
    </xf>
    <xf numFmtId="0" fontId="5" fillId="0" borderId="43" xfId="0" applyFont="1" applyBorder="1" applyAlignment="1" applyProtection="1">
      <alignment horizontal="center"/>
      <protection/>
    </xf>
    <xf numFmtId="0" fontId="5" fillId="0" borderId="18" xfId="0" applyFont="1" applyBorder="1" applyAlignment="1" applyProtection="1">
      <alignment horizontal="center"/>
      <protection/>
    </xf>
    <xf numFmtId="0" fontId="12" fillId="0" borderId="0" xfId="0" applyNumberFormat="1" applyFont="1" applyAlignment="1" applyProtection="1">
      <alignment horizontal="center" vertical="center"/>
      <protection/>
    </xf>
    <xf numFmtId="0" fontId="0" fillId="0" borderId="44" xfId="0" applyFont="1" applyBorder="1" applyAlignment="1" applyProtection="1">
      <alignment horizontal="center"/>
      <protection/>
    </xf>
    <xf numFmtId="0" fontId="0" fillId="0" borderId="45" xfId="0" applyFont="1" applyBorder="1" applyAlignment="1" applyProtection="1">
      <alignment horizontal="center"/>
      <protection/>
    </xf>
    <xf numFmtId="0" fontId="0" fillId="0" borderId="0" xfId="0" applyFont="1" applyBorder="1" applyAlignment="1" applyProtection="1">
      <alignment horizontal="center"/>
      <protection/>
    </xf>
    <xf numFmtId="0" fontId="5" fillId="0" borderId="44" xfId="0" applyFont="1" applyBorder="1" applyAlignment="1" applyProtection="1">
      <alignment horizontal="center"/>
      <protection/>
    </xf>
    <xf numFmtId="0" fontId="5" fillId="0" borderId="45" xfId="0" applyFont="1" applyBorder="1" applyAlignment="1" applyProtection="1">
      <alignment horizontal="center"/>
      <protection/>
    </xf>
    <xf numFmtId="0" fontId="4" fillId="4" borderId="0" xfId="0" applyFont="1" applyFill="1" applyAlignment="1">
      <alignment horizontal="center"/>
    </xf>
    <xf numFmtId="0" fontId="1" fillId="0" borderId="46" xfId="18" applyFont="1" applyBorder="1" applyAlignment="1">
      <alignment horizontal="center" wrapText="1"/>
      <protection/>
    </xf>
    <xf numFmtId="0" fontId="1" fillId="0" borderId="32" xfId="18" applyBorder="1" applyAlignment="1">
      <alignment horizontal="center" wrapText="1"/>
      <protection/>
    </xf>
    <xf numFmtId="0" fontId="1" fillId="0" borderId="0" xfId="18" applyBorder="1" applyAlignment="1">
      <alignment horizontal="center"/>
      <protection/>
    </xf>
  </cellXfs>
  <cellStyles count="8">
    <cellStyle name="Normal" xfId="0"/>
    <cellStyle name="Comma" xfId="15"/>
    <cellStyle name="Comma [0]" xfId="16"/>
    <cellStyle name="Percent" xfId="17"/>
    <cellStyle name="Standard_JGJ" xfId="18"/>
    <cellStyle name="Undefinier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8.emf" /><Relationship Id="rId3" Type="http://schemas.openxmlformats.org/officeDocument/2006/relationships/image" Target="../media/image7.emf" /><Relationship Id="rId4" Type="http://schemas.openxmlformats.org/officeDocument/2006/relationships/image" Target="../media/image2.emf" /><Relationship Id="rId5" Type="http://schemas.openxmlformats.org/officeDocument/2006/relationships/image" Target="../media/image5.emf" /><Relationship Id="rId6" Type="http://schemas.openxmlformats.org/officeDocument/2006/relationships/image" Target="../media/image4.emf" /><Relationship Id="rId7"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1</xdr:row>
      <xdr:rowOff>152400</xdr:rowOff>
    </xdr:from>
    <xdr:to>
      <xdr:col>3</xdr:col>
      <xdr:colOff>238125</xdr:colOff>
      <xdr:row>7</xdr:row>
      <xdr:rowOff>180975</xdr:rowOff>
    </xdr:to>
    <xdr:sp>
      <xdr:nvSpPr>
        <xdr:cNvPr id="1" name="AutoShape 1"/>
        <xdr:cNvSpPr>
          <a:spLocks/>
        </xdr:cNvSpPr>
      </xdr:nvSpPr>
      <xdr:spPr>
        <a:xfrm>
          <a:off x="933450" y="352425"/>
          <a:ext cx="1362075" cy="1104900"/>
        </a:xfrm>
        <a:prstGeom prst="rect"/>
        <a:noFill/>
      </xdr:spPr>
      <xdr:txBody>
        <a:bodyPr fromWordArt="1" wrap="none">
          <a:prstTxWarp prst="textCascadeUp"/>
          <a:scene3d>
            <a:camera prst="legacyPerspectiveFront">
              <a:rot lat="20520000" lon="1080000" rev="0"/>
            </a:camera>
            <a:lightRig rig="legacyHarsh3" dir="b"/>
          </a:scene3d>
          <a:sp3d extrusionH="430200" prstMaterial="legacyMatte">
            <a:extrusionClr>
              <a:srgbClr val="FF6600"/>
            </a:extrusionClr>
          </a:sp3d>
        </a:bodyPr>
        <a:p>
          <a:pPr algn="ctr"/>
          <a:r>
            <a:rPr sz="4800" kern="10" spc="0">
              <a:ln w="9525" cmpd="sng">
                <a:solidFill>
                  <a:srgbClr val="000000"/>
                </a:solidFill>
                <a:headEnd type="none"/>
                <a:tailEnd type="none"/>
              </a:ln>
              <a:gradFill rotWithShape="1">
                <a:gsLst>
                  <a:gs pos="0">
                    <a:srgbClr val="FFFB4D"/>
                  </a:gs>
                  <a:gs pos="100000">
                    <a:srgbClr val="49BD09"/>
                  </a:gs>
                </a:gsLst>
                <a:lin ang="5400000" scaled="1"/>
              </a:gradFill>
              <a:latin typeface="Impact"/>
              <a:cs typeface="Impact"/>
            </a:rPr>
            <a:t>TTR 2.1</a:t>
          </a:r>
        </a:p>
      </xdr:txBody>
    </xdr:sp>
    <xdr:clientData/>
  </xdr:twoCellAnchor>
  <xdr:twoCellAnchor editAs="oneCell">
    <xdr:from>
      <xdr:col>6</xdr:col>
      <xdr:colOff>419100</xdr:colOff>
      <xdr:row>8</xdr:row>
      <xdr:rowOff>57150</xdr:rowOff>
    </xdr:from>
    <xdr:to>
      <xdr:col>6</xdr:col>
      <xdr:colOff>1552575</xdr:colOff>
      <xdr:row>9</xdr:row>
      <xdr:rowOff>152400</xdr:rowOff>
    </xdr:to>
    <xdr:pic>
      <xdr:nvPicPr>
        <xdr:cNvPr id="2" name="CommandButton1"/>
        <xdr:cNvPicPr preferRelativeResize="1">
          <a:picLocks noChangeAspect="1"/>
        </xdr:cNvPicPr>
      </xdr:nvPicPr>
      <xdr:blipFill>
        <a:blip r:embed="rId1"/>
        <a:stretch>
          <a:fillRect/>
        </a:stretch>
      </xdr:blipFill>
      <xdr:spPr>
        <a:xfrm>
          <a:off x="4972050" y="1524000"/>
          <a:ext cx="1133475" cy="285750"/>
        </a:xfrm>
        <a:prstGeom prst="rect">
          <a:avLst/>
        </a:prstGeom>
        <a:solidFill>
          <a:srgbClr val="FFFFFF"/>
        </a:solidFill>
        <a:ln w="1" cmpd="sng">
          <a:noFill/>
        </a:ln>
      </xdr:spPr>
    </xdr:pic>
    <xdr:clientData/>
  </xdr:twoCellAnchor>
  <xdr:twoCellAnchor>
    <xdr:from>
      <xdr:col>1</xdr:col>
      <xdr:colOff>257175</xdr:colOff>
      <xdr:row>13</xdr:row>
      <xdr:rowOff>0</xdr:rowOff>
    </xdr:from>
    <xdr:to>
      <xdr:col>7</xdr:col>
      <xdr:colOff>19050</xdr:colOff>
      <xdr:row>21</xdr:row>
      <xdr:rowOff>0</xdr:rowOff>
    </xdr:to>
    <xdr:sp>
      <xdr:nvSpPr>
        <xdr:cNvPr id="3" name="TextBox 3"/>
        <xdr:cNvSpPr txBox="1">
          <a:spLocks noChangeArrowheads="1"/>
        </xdr:cNvSpPr>
      </xdr:nvSpPr>
      <xdr:spPr>
        <a:xfrm>
          <a:off x="333375" y="2333625"/>
          <a:ext cx="6762750" cy="1524000"/>
        </a:xfrm>
        <a:prstGeom prst="rect">
          <a:avLst/>
        </a:prstGeom>
        <a:solidFill>
          <a:srgbClr val="FFFFFF"/>
        </a:solidFill>
        <a:ln w="19050" cmpd="sng">
          <a:solidFill>
            <a:srgbClr val="008000"/>
          </a:solidFill>
          <a:headEnd type="none"/>
          <a:tailEnd type="none"/>
        </a:ln>
      </xdr:spPr>
      <xdr:txBody>
        <a:bodyPr vertOverflow="clip" wrap="square"/>
        <a:p>
          <a:pPr algn="l">
            <a:defRPr/>
          </a:pPr>
          <a:r>
            <a:rPr lang="en-US" cap="none" sz="1100" b="0" i="0" u="sng" baseline="0">
              <a:latin typeface="Arial"/>
              <a:ea typeface="Arial"/>
              <a:cs typeface="Arial"/>
            </a:rPr>
            <a:t>Vorrunde:</a:t>
          </a:r>
          <a:r>
            <a:rPr lang="en-US" cap="none" sz="1100" b="0" i="0" u="none" baseline="0">
              <a:latin typeface="Arial"/>
              <a:ea typeface="Arial"/>
              <a:cs typeface="Arial"/>
            </a:rPr>
            <a:t> Vier bis acht Gruppen mit bis zu fünf Mannschaften. Die ersten beiden kommen weiter.
Es müssen nur die Spielergebnisse im oberen Dreieck eingetragen werden. Die "spiegelverkehrten" Ergebnisse werden übernommen und können nicht manuell eingetragen werden.
Die Spalten "Spiele", "Punkte" und "Rang" werden automatisch berechnet. Die automatische Berechnung des Ranges erlischt bei manuellen Einträgen !
</a:t>
          </a:r>
          <a:r>
            <a:rPr lang="en-US" cap="none" sz="1100" b="0" i="0" u="sng" baseline="0">
              <a:latin typeface="Arial"/>
              <a:ea typeface="Arial"/>
              <a:cs typeface="Arial"/>
            </a:rPr>
            <a:t>Hauptrunde:</a:t>
          </a:r>
          <a:r>
            <a:rPr lang="en-US" cap="none" sz="1100" b="0" i="0" u="none" baseline="0">
              <a:latin typeface="Arial"/>
              <a:ea typeface="Arial"/>
              <a:cs typeface="Arial"/>
            </a:rPr>
            <a:t> Die Gruppenbesten werden automatisch in die Viertel-/Achtelfinals übernommen. Die Sieger der 1. Hauptrunde werden in die 2. Hauptrunde übernommen usw.
</a:t>
          </a:r>
          <a:r>
            <a:rPr lang="en-US" cap="none" sz="1100" b="0" i="0" u="sng" baseline="0">
              <a:latin typeface="Arial"/>
              <a:ea typeface="Arial"/>
              <a:cs typeface="Arial"/>
            </a:rPr>
            <a:t>Außerdem:</a:t>
          </a:r>
          <a:r>
            <a:rPr lang="en-US" cap="none" sz="1100" b="0" i="0" u="none" baseline="0">
              <a:latin typeface="Arial"/>
              <a:ea typeface="Arial"/>
              <a:cs typeface="Arial"/>
            </a:rPr>
            <a:t> Jeder gegen Jeden in bis zu 2 Gruppen bis jeweils 8 Mannschaften.</a:t>
          </a:r>
        </a:p>
      </xdr:txBody>
    </xdr:sp>
    <xdr:clientData/>
  </xdr:twoCellAnchor>
  <xdr:twoCellAnchor editAs="oneCell">
    <xdr:from>
      <xdr:col>5</xdr:col>
      <xdr:colOff>19050</xdr:colOff>
      <xdr:row>0</xdr:row>
      <xdr:rowOff>19050</xdr:rowOff>
    </xdr:from>
    <xdr:to>
      <xdr:col>6</xdr:col>
      <xdr:colOff>742950</xdr:colOff>
      <xdr:row>1</xdr:row>
      <xdr:rowOff>95250</xdr:rowOff>
    </xdr:to>
    <xdr:pic>
      <xdr:nvPicPr>
        <xdr:cNvPr id="4" name="CommandButton2"/>
        <xdr:cNvPicPr preferRelativeResize="1">
          <a:picLocks noChangeAspect="1"/>
        </xdr:cNvPicPr>
      </xdr:nvPicPr>
      <xdr:blipFill>
        <a:blip r:embed="rId2"/>
        <a:stretch>
          <a:fillRect/>
        </a:stretch>
      </xdr:blipFill>
      <xdr:spPr>
        <a:xfrm>
          <a:off x="3752850" y="19050"/>
          <a:ext cx="1543050" cy="276225"/>
        </a:xfrm>
        <a:prstGeom prst="rect">
          <a:avLst/>
        </a:prstGeom>
        <a:solidFill>
          <a:srgbClr val="FFFFFF"/>
        </a:solidFill>
        <a:ln w="1" cmpd="sng">
          <a:noFill/>
        </a:ln>
      </xdr:spPr>
    </xdr:pic>
    <xdr:clientData/>
  </xdr:twoCellAnchor>
  <xdr:twoCellAnchor editAs="oneCell">
    <xdr:from>
      <xdr:col>5</xdr:col>
      <xdr:colOff>28575</xdr:colOff>
      <xdr:row>2</xdr:row>
      <xdr:rowOff>95250</xdr:rowOff>
    </xdr:from>
    <xdr:to>
      <xdr:col>6</xdr:col>
      <xdr:colOff>742950</xdr:colOff>
      <xdr:row>4</xdr:row>
      <xdr:rowOff>123825</xdr:rowOff>
    </xdr:to>
    <xdr:pic>
      <xdr:nvPicPr>
        <xdr:cNvPr id="5" name="CommandButton3"/>
        <xdr:cNvPicPr preferRelativeResize="1">
          <a:picLocks noChangeAspect="1"/>
        </xdr:cNvPicPr>
      </xdr:nvPicPr>
      <xdr:blipFill>
        <a:blip r:embed="rId3"/>
        <a:stretch>
          <a:fillRect/>
        </a:stretch>
      </xdr:blipFill>
      <xdr:spPr>
        <a:xfrm>
          <a:off x="3762375" y="485775"/>
          <a:ext cx="1533525" cy="342900"/>
        </a:xfrm>
        <a:prstGeom prst="rect">
          <a:avLst/>
        </a:prstGeom>
        <a:solidFill>
          <a:srgbClr val="FFFFFF"/>
        </a:solidFill>
        <a:ln w="1" cmpd="sng">
          <a:noFill/>
        </a:ln>
      </xdr:spPr>
    </xdr:pic>
    <xdr:clientData/>
  </xdr:twoCellAnchor>
  <xdr:twoCellAnchor editAs="oneCell">
    <xdr:from>
      <xdr:col>6</xdr:col>
      <xdr:colOff>866775</xdr:colOff>
      <xdr:row>2</xdr:row>
      <xdr:rowOff>9525</xdr:rowOff>
    </xdr:from>
    <xdr:to>
      <xdr:col>6</xdr:col>
      <xdr:colOff>2486025</xdr:colOff>
      <xdr:row>4</xdr:row>
      <xdr:rowOff>38100</xdr:rowOff>
    </xdr:to>
    <xdr:pic>
      <xdr:nvPicPr>
        <xdr:cNvPr id="6" name="OptionButton1"/>
        <xdr:cNvPicPr preferRelativeResize="1">
          <a:picLocks noChangeAspect="1"/>
        </xdr:cNvPicPr>
      </xdr:nvPicPr>
      <xdr:blipFill>
        <a:blip r:embed="rId4"/>
        <a:stretch>
          <a:fillRect/>
        </a:stretch>
      </xdr:blipFill>
      <xdr:spPr>
        <a:xfrm>
          <a:off x="5419725" y="400050"/>
          <a:ext cx="1619250" cy="342900"/>
        </a:xfrm>
        <a:prstGeom prst="rect">
          <a:avLst/>
        </a:prstGeom>
        <a:noFill/>
        <a:ln w="9525" cmpd="sng">
          <a:noFill/>
        </a:ln>
      </xdr:spPr>
    </xdr:pic>
    <xdr:clientData/>
  </xdr:twoCellAnchor>
  <xdr:twoCellAnchor editAs="oneCell">
    <xdr:from>
      <xdr:col>6</xdr:col>
      <xdr:colOff>866775</xdr:colOff>
      <xdr:row>4</xdr:row>
      <xdr:rowOff>57150</xdr:rowOff>
    </xdr:from>
    <xdr:to>
      <xdr:col>6</xdr:col>
      <xdr:colOff>2476500</xdr:colOff>
      <xdr:row>6</xdr:row>
      <xdr:rowOff>19050</xdr:rowOff>
    </xdr:to>
    <xdr:pic>
      <xdr:nvPicPr>
        <xdr:cNvPr id="7" name="OptionButton2"/>
        <xdr:cNvPicPr preferRelativeResize="1">
          <a:picLocks noChangeAspect="1"/>
        </xdr:cNvPicPr>
      </xdr:nvPicPr>
      <xdr:blipFill>
        <a:blip r:embed="rId5"/>
        <a:stretch>
          <a:fillRect/>
        </a:stretch>
      </xdr:blipFill>
      <xdr:spPr>
        <a:xfrm>
          <a:off x="5419725" y="762000"/>
          <a:ext cx="1609725" cy="342900"/>
        </a:xfrm>
        <a:prstGeom prst="rect">
          <a:avLst/>
        </a:prstGeom>
        <a:noFill/>
        <a:ln w="9525" cmpd="sng">
          <a:noFill/>
        </a:ln>
      </xdr:spPr>
    </xdr:pic>
    <xdr:clientData/>
  </xdr:twoCellAnchor>
  <xdr:twoCellAnchor editAs="oneCell">
    <xdr:from>
      <xdr:col>6</xdr:col>
      <xdr:colOff>866775</xdr:colOff>
      <xdr:row>6</xdr:row>
      <xdr:rowOff>38100</xdr:rowOff>
    </xdr:from>
    <xdr:to>
      <xdr:col>6</xdr:col>
      <xdr:colOff>2476500</xdr:colOff>
      <xdr:row>8</xdr:row>
      <xdr:rowOff>0</xdr:rowOff>
    </xdr:to>
    <xdr:pic>
      <xdr:nvPicPr>
        <xdr:cNvPr id="8" name="OptionButton3"/>
        <xdr:cNvPicPr preferRelativeResize="1">
          <a:picLocks noChangeAspect="1"/>
        </xdr:cNvPicPr>
      </xdr:nvPicPr>
      <xdr:blipFill>
        <a:blip r:embed="rId6"/>
        <a:stretch>
          <a:fillRect/>
        </a:stretch>
      </xdr:blipFill>
      <xdr:spPr>
        <a:xfrm>
          <a:off x="5419725" y="1123950"/>
          <a:ext cx="1609725" cy="342900"/>
        </a:xfrm>
        <a:prstGeom prst="rect">
          <a:avLst/>
        </a:prstGeom>
        <a:noFill/>
        <a:ln w="9525" cmpd="sng">
          <a:noFill/>
        </a:ln>
      </xdr:spPr>
    </xdr:pic>
    <xdr:clientData/>
  </xdr:twoCellAnchor>
  <xdr:twoCellAnchor editAs="oneCell">
    <xdr:from>
      <xdr:col>5</xdr:col>
      <xdr:colOff>9525</xdr:colOff>
      <xdr:row>8</xdr:row>
      <xdr:rowOff>57150</xdr:rowOff>
    </xdr:from>
    <xdr:to>
      <xdr:col>6</xdr:col>
      <xdr:colOff>361950</xdr:colOff>
      <xdr:row>9</xdr:row>
      <xdr:rowOff>152400</xdr:rowOff>
    </xdr:to>
    <xdr:pic>
      <xdr:nvPicPr>
        <xdr:cNvPr id="9" name="CommandButton4"/>
        <xdr:cNvPicPr preferRelativeResize="1">
          <a:picLocks noChangeAspect="1"/>
        </xdr:cNvPicPr>
      </xdr:nvPicPr>
      <xdr:blipFill>
        <a:blip r:embed="rId7"/>
        <a:stretch>
          <a:fillRect/>
        </a:stretch>
      </xdr:blipFill>
      <xdr:spPr>
        <a:xfrm>
          <a:off x="3743325" y="1524000"/>
          <a:ext cx="1171575" cy="285750"/>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1771650</xdr:colOff>
      <xdr:row>8</xdr:row>
      <xdr:rowOff>104775</xdr:rowOff>
    </xdr:from>
    <xdr:to>
      <xdr:col>3</xdr:col>
      <xdr:colOff>304800</xdr:colOff>
      <xdr:row>8</xdr:row>
      <xdr:rowOff>104775</xdr:rowOff>
    </xdr:to>
    <xdr:sp>
      <xdr:nvSpPr>
        <xdr:cNvPr id="1" name="Line 21"/>
        <xdr:cNvSpPr>
          <a:spLocks/>
        </xdr:cNvSpPr>
      </xdr:nvSpPr>
      <xdr:spPr>
        <a:xfrm>
          <a:off x="1847850" y="170497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14</xdr:row>
      <xdr:rowOff>104775</xdr:rowOff>
    </xdr:from>
    <xdr:to>
      <xdr:col>4</xdr:col>
      <xdr:colOff>19050</xdr:colOff>
      <xdr:row>14</xdr:row>
      <xdr:rowOff>104775</xdr:rowOff>
    </xdr:to>
    <xdr:sp>
      <xdr:nvSpPr>
        <xdr:cNvPr id="2" name="Line 22"/>
        <xdr:cNvSpPr>
          <a:spLocks/>
        </xdr:cNvSpPr>
      </xdr:nvSpPr>
      <xdr:spPr>
        <a:xfrm>
          <a:off x="1866900" y="290512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20</xdr:row>
      <xdr:rowOff>104775</xdr:rowOff>
    </xdr:from>
    <xdr:to>
      <xdr:col>4</xdr:col>
      <xdr:colOff>19050</xdr:colOff>
      <xdr:row>20</xdr:row>
      <xdr:rowOff>104775</xdr:rowOff>
    </xdr:to>
    <xdr:sp>
      <xdr:nvSpPr>
        <xdr:cNvPr id="3" name="Line 23"/>
        <xdr:cNvSpPr>
          <a:spLocks/>
        </xdr:cNvSpPr>
      </xdr:nvSpPr>
      <xdr:spPr>
        <a:xfrm>
          <a:off x="1866900" y="410527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26</xdr:row>
      <xdr:rowOff>104775</xdr:rowOff>
    </xdr:from>
    <xdr:to>
      <xdr:col>4</xdr:col>
      <xdr:colOff>19050</xdr:colOff>
      <xdr:row>26</xdr:row>
      <xdr:rowOff>104775</xdr:rowOff>
    </xdr:to>
    <xdr:sp>
      <xdr:nvSpPr>
        <xdr:cNvPr id="4" name="Line 24"/>
        <xdr:cNvSpPr>
          <a:spLocks/>
        </xdr:cNvSpPr>
      </xdr:nvSpPr>
      <xdr:spPr>
        <a:xfrm>
          <a:off x="1866900" y="530542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11</xdr:row>
      <xdr:rowOff>104775</xdr:rowOff>
    </xdr:from>
    <xdr:to>
      <xdr:col>7</xdr:col>
      <xdr:colOff>0</xdr:colOff>
      <xdr:row>11</xdr:row>
      <xdr:rowOff>104775</xdr:rowOff>
    </xdr:to>
    <xdr:sp>
      <xdr:nvSpPr>
        <xdr:cNvPr id="5" name="Line 25"/>
        <xdr:cNvSpPr>
          <a:spLocks/>
        </xdr:cNvSpPr>
      </xdr:nvSpPr>
      <xdr:spPr>
        <a:xfrm>
          <a:off x="4333875" y="2305050"/>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23</xdr:row>
      <xdr:rowOff>104775</xdr:rowOff>
    </xdr:from>
    <xdr:to>
      <xdr:col>7</xdr:col>
      <xdr:colOff>0</xdr:colOff>
      <xdr:row>23</xdr:row>
      <xdr:rowOff>104775</xdr:rowOff>
    </xdr:to>
    <xdr:sp>
      <xdr:nvSpPr>
        <xdr:cNvPr id="6" name="Line 26"/>
        <xdr:cNvSpPr>
          <a:spLocks/>
        </xdr:cNvSpPr>
      </xdr:nvSpPr>
      <xdr:spPr>
        <a:xfrm>
          <a:off x="4333875" y="4705350"/>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17</xdr:row>
      <xdr:rowOff>104775</xdr:rowOff>
    </xdr:from>
    <xdr:to>
      <xdr:col>9</xdr:col>
      <xdr:colOff>304800</xdr:colOff>
      <xdr:row>17</xdr:row>
      <xdr:rowOff>104775</xdr:rowOff>
    </xdr:to>
    <xdr:sp>
      <xdr:nvSpPr>
        <xdr:cNvPr id="7" name="Line 27"/>
        <xdr:cNvSpPr>
          <a:spLocks/>
        </xdr:cNvSpPr>
      </xdr:nvSpPr>
      <xdr:spPr>
        <a:xfrm>
          <a:off x="6677025" y="3505200"/>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5</xdr:row>
      <xdr:rowOff>66675</xdr:rowOff>
    </xdr:from>
    <xdr:to>
      <xdr:col>2</xdr:col>
      <xdr:colOff>590550</xdr:colOff>
      <xdr:row>6</xdr:row>
      <xdr:rowOff>133350</xdr:rowOff>
    </xdr:to>
    <xdr:pic>
      <xdr:nvPicPr>
        <xdr:cNvPr id="1" name="CommandButton1"/>
        <xdr:cNvPicPr preferRelativeResize="1">
          <a:picLocks noChangeAspect="1"/>
        </xdr:cNvPicPr>
      </xdr:nvPicPr>
      <xdr:blipFill>
        <a:blip r:embed="rId1"/>
        <a:stretch>
          <a:fillRect/>
        </a:stretch>
      </xdr:blipFill>
      <xdr:spPr>
        <a:xfrm>
          <a:off x="314325" y="952500"/>
          <a:ext cx="127635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1"/>
  <dimension ref="A1:I21"/>
  <sheetViews>
    <sheetView showGridLines="0" showRowColHeaders="0" tabSelected="1" workbookViewId="0" topLeftCell="A1">
      <selection activeCell="A1" sqref="A1"/>
    </sheetView>
  </sheetViews>
  <sheetFormatPr defaultColWidth="11.5546875" defaultRowHeight="15"/>
  <cols>
    <col min="1" max="1" width="0.88671875" style="0" customWidth="1"/>
    <col min="5" max="5" width="7.99609375" style="0" customWidth="1"/>
    <col min="6" max="6" width="9.5546875" style="0" customWidth="1"/>
    <col min="7" max="7" width="29.4453125" style="0" customWidth="1"/>
    <col min="8" max="8" width="10.6640625" style="0" customWidth="1"/>
    <col min="9" max="9" width="9.77734375" style="0" hidden="1" customWidth="1"/>
  </cols>
  <sheetData>
    <row r="1" spans="3:7" ht="15.75">
      <c r="C1" s="46" t="s">
        <v>66</v>
      </c>
      <c r="E1" s="50" t="s">
        <v>30</v>
      </c>
      <c r="F1" s="51"/>
      <c r="G1" s="51"/>
    </row>
    <row r="2" spans="5:7" ht="15">
      <c r="E2" s="50"/>
      <c r="F2" s="51"/>
      <c r="G2" s="51"/>
    </row>
    <row r="3" spans="5:7" ht="9.75" customHeight="1">
      <c r="E3" s="49"/>
      <c r="F3" s="48"/>
      <c r="G3" s="48"/>
    </row>
    <row r="4" spans="5:9" ht="15">
      <c r="E4" s="49" t="s">
        <v>31</v>
      </c>
      <c r="F4" s="48"/>
      <c r="G4" s="48"/>
      <c r="I4" s="54" t="b">
        <v>1</v>
      </c>
    </row>
    <row r="5" spans="5:9" ht="15">
      <c r="E5" s="47"/>
      <c r="F5" s="48"/>
      <c r="G5" s="48"/>
      <c r="I5" s="54" t="b">
        <v>0</v>
      </c>
    </row>
    <row r="6" spans="5:9" ht="15">
      <c r="E6" s="47"/>
      <c r="F6" s="48"/>
      <c r="G6" s="48"/>
      <c r="I6" s="54" t="b">
        <v>0</v>
      </c>
    </row>
    <row r="7" spans="5:7" ht="15">
      <c r="E7" s="47"/>
      <c r="F7" s="48"/>
      <c r="G7" s="48"/>
    </row>
    <row r="8" spans="5:7" ht="15">
      <c r="E8" s="47"/>
      <c r="F8" s="48"/>
      <c r="G8" s="48"/>
    </row>
    <row r="9" spans="3:7" ht="15">
      <c r="C9" s="84"/>
      <c r="E9" s="47"/>
      <c r="F9" s="86"/>
      <c r="G9" s="86"/>
    </row>
    <row r="10" spans="1:8" ht="15.75">
      <c r="A10" s="52"/>
      <c r="B10" s="132" t="s">
        <v>63</v>
      </c>
      <c r="C10" s="132"/>
      <c r="D10" s="133"/>
      <c r="E10" s="53"/>
      <c r="F10" s="52"/>
      <c r="G10" s="52"/>
      <c r="H10" s="52"/>
    </row>
    <row r="11" ht="15">
      <c r="D11" s="85" t="s">
        <v>29</v>
      </c>
    </row>
    <row r="12" ht="15">
      <c r="D12" s="85" t="s">
        <v>67</v>
      </c>
    </row>
    <row r="13" ht="7.5" customHeight="1">
      <c r="E13" s="20"/>
    </row>
    <row r="14" ht="15">
      <c r="E14" s="20"/>
    </row>
    <row r="15" ht="15">
      <c r="E15" s="20"/>
    </row>
    <row r="16" ht="15">
      <c r="E16" s="20"/>
    </row>
    <row r="17" ht="15">
      <c r="E17" s="20"/>
    </row>
    <row r="18" ht="15">
      <c r="E18" s="20"/>
    </row>
    <row r="19" ht="15">
      <c r="E19" s="20"/>
    </row>
    <row r="20" ht="15">
      <c r="E20" s="20"/>
    </row>
    <row r="21" ht="15">
      <c r="E21" s="20"/>
    </row>
  </sheetData>
  <mergeCells count="1">
    <mergeCell ref="B10:D10"/>
  </mergeCells>
  <printOptions/>
  <pageMargins left="0.75" right="0.75" top="1" bottom="1" header="0.4921259845" footer="0.4921259845"/>
  <pageSetup horizontalDpi="200" verticalDpi="2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2" transitionEvaluation="1"/>
  <dimension ref="A1:V45"/>
  <sheetViews>
    <sheetView showRowColHeaders="0" defaultGridColor="0" zoomScale="87" zoomScaleNormal="87" colorId="22" workbookViewId="0" topLeftCell="A1">
      <selection activeCell="A1" sqref="A1"/>
    </sheetView>
  </sheetViews>
  <sheetFormatPr defaultColWidth="6.77734375" defaultRowHeight="15"/>
  <cols>
    <col min="1" max="1" width="1.77734375" style="1" customWidth="1"/>
    <col min="2" max="2" width="4.10546875" style="1" customWidth="1"/>
    <col min="3" max="3" width="20.77734375" style="1" customWidth="1"/>
    <col min="4" max="13" width="2.77734375" style="1" customWidth="1"/>
    <col min="14" max="17" width="3.77734375" style="1" customWidth="1"/>
    <col min="18" max="18" width="6.77734375" style="13" customWidth="1"/>
    <col min="19" max="19" width="1.99609375" style="0" customWidth="1"/>
    <col min="20" max="21" width="7.6640625" style="0" hidden="1" customWidth="1"/>
    <col min="22" max="22" width="6.77734375" style="0" hidden="1" customWidth="1"/>
  </cols>
  <sheetData>
    <row r="1" spans="1:19" ht="15.75">
      <c r="A1" s="2"/>
      <c r="B1" s="3"/>
      <c r="C1" s="2"/>
      <c r="D1" s="2"/>
      <c r="E1" s="2"/>
      <c r="F1" s="2"/>
      <c r="G1" s="2"/>
      <c r="H1" s="2"/>
      <c r="I1" s="2"/>
      <c r="J1" s="2"/>
      <c r="K1" s="2"/>
      <c r="L1" s="2"/>
      <c r="M1" s="2"/>
      <c r="N1" s="2"/>
      <c r="O1" s="2"/>
      <c r="P1" s="2"/>
      <c r="Q1" s="2"/>
      <c r="S1" s="2"/>
    </row>
    <row r="2" spans="1:19" ht="15.75">
      <c r="A2" s="2"/>
      <c r="B2" s="97"/>
      <c r="C2" s="97"/>
      <c r="D2" s="97"/>
      <c r="E2" s="97"/>
      <c r="F2" s="97"/>
      <c r="G2" s="98" t="s">
        <v>11</v>
      </c>
      <c r="H2" s="98"/>
      <c r="I2" s="97"/>
      <c r="J2" s="97"/>
      <c r="K2" s="97"/>
      <c r="L2" s="97"/>
      <c r="M2" s="97"/>
      <c r="N2" s="97"/>
      <c r="O2" s="97"/>
      <c r="P2" s="97"/>
      <c r="Q2" s="97"/>
      <c r="R2" s="97"/>
      <c r="S2" s="2"/>
    </row>
    <row r="3" spans="1:19" ht="15.75">
      <c r="A3" s="2"/>
      <c r="B3" s="97"/>
      <c r="C3" s="97"/>
      <c r="D3" s="97"/>
      <c r="E3" s="97"/>
      <c r="F3" s="97"/>
      <c r="G3" s="98" t="s">
        <v>44</v>
      </c>
      <c r="H3" s="98"/>
      <c r="I3" s="97"/>
      <c r="J3" s="97"/>
      <c r="K3" s="97"/>
      <c r="L3" s="97"/>
      <c r="M3" s="97"/>
      <c r="N3" s="97"/>
      <c r="O3" s="97"/>
      <c r="P3" s="97"/>
      <c r="Q3" s="97"/>
      <c r="R3" s="97"/>
      <c r="S3" s="2"/>
    </row>
    <row r="4" spans="1:19" ht="15.75">
      <c r="A4" s="2"/>
      <c r="B4" s="97"/>
      <c r="C4" s="97"/>
      <c r="D4" s="97"/>
      <c r="E4" s="97"/>
      <c r="F4" s="97"/>
      <c r="G4" s="98"/>
      <c r="H4" s="98"/>
      <c r="I4" s="97"/>
      <c r="J4" s="97"/>
      <c r="K4" s="97"/>
      <c r="L4" s="97"/>
      <c r="M4" s="97"/>
      <c r="N4" s="97"/>
      <c r="O4" s="97"/>
      <c r="P4" s="97"/>
      <c r="Q4" s="97"/>
      <c r="R4" s="97"/>
      <c r="S4" s="2"/>
    </row>
    <row r="5" spans="1:19" ht="16.5" thickBot="1">
      <c r="A5" s="2"/>
      <c r="B5" s="3"/>
      <c r="C5" s="2"/>
      <c r="D5" s="2"/>
      <c r="E5" s="2"/>
      <c r="F5" s="2"/>
      <c r="G5" s="2"/>
      <c r="H5" s="2"/>
      <c r="I5" s="2"/>
      <c r="J5" s="2"/>
      <c r="K5" s="2"/>
      <c r="L5" s="2"/>
      <c r="M5" s="2"/>
      <c r="N5" s="2"/>
      <c r="O5" s="2"/>
      <c r="P5" s="2"/>
      <c r="Q5" s="2"/>
      <c r="S5" s="2"/>
    </row>
    <row r="6" spans="1:19" ht="18.75" thickTop="1">
      <c r="A6" s="2"/>
      <c r="B6" s="4"/>
      <c r="C6" s="5"/>
      <c r="D6" s="5"/>
      <c r="E6" s="5"/>
      <c r="F6" s="5"/>
      <c r="G6" s="5"/>
      <c r="H6" s="5"/>
      <c r="I6" s="5"/>
      <c r="J6" s="5"/>
      <c r="K6" s="5"/>
      <c r="L6" s="5"/>
      <c r="M6" s="5"/>
      <c r="N6" s="5"/>
      <c r="O6" s="6" t="s">
        <v>0</v>
      </c>
      <c r="P6" s="6"/>
      <c r="Q6" s="6"/>
      <c r="R6" s="14"/>
      <c r="S6" s="2"/>
    </row>
    <row r="7" spans="1:19" ht="15.75">
      <c r="A7" s="2"/>
      <c r="B7" s="7"/>
      <c r="C7" s="72"/>
      <c r="D7" s="72"/>
      <c r="E7" s="72"/>
      <c r="F7" s="72"/>
      <c r="G7" s="72"/>
      <c r="H7" s="72"/>
      <c r="I7" s="72"/>
      <c r="J7" s="72"/>
      <c r="K7" s="72"/>
      <c r="L7" s="72"/>
      <c r="M7" s="72"/>
      <c r="N7" s="72"/>
      <c r="O7" s="72"/>
      <c r="P7" s="72"/>
      <c r="Q7" s="72"/>
      <c r="R7" s="15"/>
      <c r="S7" s="2"/>
    </row>
    <row r="8" spans="1:19" ht="18">
      <c r="A8" s="2"/>
      <c r="B8" s="8" t="s">
        <v>1</v>
      </c>
      <c r="C8" s="9" t="s">
        <v>2</v>
      </c>
      <c r="D8" s="134">
        <v>1</v>
      </c>
      <c r="E8" s="135"/>
      <c r="F8" s="134">
        <v>2</v>
      </c>
      <c r="G8" s="135"/>
      <c r="H8" s="134">
        <v>3</v>
      </c>
      <c r="I8" s="135"/>
      <c r="J8" s="134">
        <v>4</v>
      </c>
      <c r="K8" s="135"/>
      <c r="L8" s="134">
        <v>5</v>
      </c>
      <c r="M8" s="135"/>
      <c r="N8" s="134" t="s">
        <v>58</v>
      </c>
      <c r="O8" s="135"/>
      <c r="P8" s="136" t="s">
        <v>9</v>
      </c>
      <c r="Q8" s="137"/>
      <c r="R8" s="29" t="s">
        <v>3</v>
      </c>
      <c r="S8" s="2"/>
    </row>
    <row r="9" spans="1:22" ht="19.5" customHeight="1">
      <c r="A9" s="2"/>
      <c r="B9" s="10">
        <v>1</v>
      </c>
      <c r="C9" s="95" t="s">
        <v>18</v>
      </c>
      <c r="D9" s="21"/>
      <c r="E9" s="23"/>
      <c r="F9" s="92"/>
      <c r="G9" s="93"/>
      <c r="H9" s="94"/>
      <c r="I9" s="93"/>
      <c r="J9" s="94"/>
      <c r="K9" s="93"/>
      <c r="L9" s="94"/>
      <c r="M9" s="93"/>
      <c r="N9" s="129">
        <f>+F9+H9+J9+L9</f>
        <v>0</v>
      </c>
      <c r="O9" s="126">
        <f>+G9+I9+K9+M9</f>
        <v>0</v>
      </c>
      <c r="P9" s="115">
        <f>IF(D9&gt;E9,1,0)+IF(F9&gt;G9,1,0)+IF(H9&gt;I9,1,0)+IF(J9&gt;K9,1,0)+IF(L9&gt;M9,1,0)</f>
        <v>0</v>
      </c>
      <c r="Q9" s="116">
        <f>IF(E9&gt;D9,1,0)+IF(G9&gt;F9,1,0)+IF(I9&gt;H9,1,0)+IF(K9&gt;J9,1,0)+IF(M9&gt;L9,1,0)</f>
        <v>0</v>
      </c>
      <c r="R9" s="119">
        <f>IF(C9="","",RANK(T9,$T$9:$T$13))</f>
        <v>1</v>
      </c>
      <c r="S9" s="2"/>
      <c r="T9" s="30">
        <f>10000*(P9-Q9)+(N9-O9)+U9</f>
        <v>0</v>
      </c>
      <c r="U9" s="30">
        <f>IF(C9="",-100000,0)</f>
        <v>0</v>
      </c>
      <c r="V9" t="str">
        <f>+C9</f>
        <v>&lt;Spieler/Mannschaft A1&gt;</v>
      </c>
    </row>
    <row r="10" spans="1:22" ht="19.5" customHeight="1">
      <c r="A10" s="2"/>
      <c r="B10" s="10">
        <v>2</v>
      </c>
      <c r="C10" s="95" t="s">
        <v>17</v>
      </c>
      <c r="D10" s="22" t="str">
        <f>IF(ISBLANK(G9)," ",+G9)</f>
        <v> </v>
      </c>
      <c r="E10" s="24" t="str">
        <f>IF(ISBLANK(F9)," ",+F9)</f>
        <v> </v>
      </c>
      <c r="F10" s="26"/>
      <c r="G10" s="23"/>
      <c r="H10" s="92"/>
      <c r="I10" s="93"/>
      <c r="J10" s="94"/>
      <c r="K10" s="93"/>
      <c r="L10" s="94"/>
      <c r="M10" s="93"/>
      <c r="N10" s="129">
        <f>+D10+H10+J10+L10</f>
        <v>0</v>
      </c>
      <c r="O10" s="126">
        <f>+E10+I10+K10+M10</f>
        <v>0</v>
      </c>
      <c r="P10" s="115">
        <f>IF(D10&gt;E10,1,0)+IF(F10&gt;G10,1,0)+IF(H10&gt;I10,1,0)+IF(J10&gt;K10,1,0)+IF(L10&gt;M10,1,0)</f>
        <v>0</v>
      </c>
      <c r="Q10" s="116">
        <f>IF(E10&gt;D10,1,0)+IF(G10&gt;F10,1,0)+IF(I10&gt;H10,1,0)+IF(K10&gt;J10,1,0)+IF(M10&gt;L10,1,0)</f>
        <v>0</v>
      </c>
      <c r="R10" s="119">
        <f>IF(C10="","",RANK(T10,$T$9:$T$13))</f>
        <v>1</v>
      </c>
      <c r="S10" s="2"/>
      <c r="T10" s="30">
        <f>10000*(P10-Q10)+(N10-O10)+U10</f>
        <v>0</v>
      </c>
      <c r="U10" s="30">
        <f>IF(C10="",-100000,0)</f>
        <v>0</v>
      </c>
      <c r="V10" t="str">
        <f>+C10</f>
        <v>&lt;Spieler/Mannschaft A2&gt; </v>
      </c>
    </row>
    <row r="11" spans="1:22" ht="19.5" customHeight="1">
      <c r="A11" s="2"/>
      <c r="B11" s="10">
        <v>3</v>
      </c>
      <c r="C11" s="95"/>
      <c r="D11" s="22" t="str">
        <f>IF(ISBLANK(I9)," ",+I9)</f>
        <v> </v>
      </c>
      <c r="E11" s="24" t="str">
        <f>IF(ISBLANK(H9)," ",+H9)</f>
        <v> </v>
      </c>
      <c r="F11" s="22" t="str">
        <f>IF(ISBLANK(I10)," ",+I10)</f>
        <v> </v>
      </c>
      <c r="G11" s="24" t="str">
        <f>IF(ISBLANK(H10)," ",+H10)</f>
        <v> </v>
      </c>
      <c r="H11" s="26"/>
      <c r="I11" s="23"/>
      <c r="J11" s="92"/>
      <c r="K11" s="93"/>
      <c r="L11" s="94"/>
      <c r="M11" s="93"/>
      <c r="N11" s="129">
        <f>+F11+D11+J11+L11</f>
        <v>0</v>
      </c>
      <c r="O11" s="126">
        <f>+G11+E11+K11+M11</f>
        <v>0</v>
      </c>
      <c r="P11" s="115">
        <f>IF(D11&gt;E11,1,0)+IF(F11&gt;G11,1,0)+IF(H11&gt;I11,1,0)+IF(J11&gt;K11,1,0)+IF(L11&gt;M11,1,0)</f>
        <v>0</v>
      </c>
      <c r="Q11" s="116">
        <f>IF(E11&gt;D11,1,0)+IF(G11&gt;F11,1,0)+IF(I11&gt;H11,1,0)+IF(K11&gt;J11,1,0)+IF(M11&gt;L11,1,0)</f>
        <v>0</v>
      </c>
      <c r="R11" s="119">
        <f>IF(C11="","",RANK(T11,$T$9:$T$13))</f>
      </c>
      <c r="S11" s="2"/>
      <c r="T11" s="30">
        <f>10000*(P11-Q11)+(N11-O11)+U11</f>
        <v>-100000</v>
      </c>
      <c r="U11" s="30">
        <f>IF(C11="",-100000,0)</f>
        <v>-100000</v>
      </c>
      <c r="V11">
        <f>+C11</f>
        <v>0</v>
      </c>
    </row>
    <row r="12" spans="1:22" ht="19.5" customHeight="1">
      <c r="A12" s="2"/>
      <c r="B12" s="10">
        <v>4</v>
      </c>
      <c r="C12" s="95"/>
      <c r="D12" s="22" t="str">
        <f>IF(ISBLANK(K9)," ",+K9)</f>
        <v> </v>
      </c>
      <c r="E12" s="24" t="str">
        <f>IF(ISBLANK(J9)," ",+J9)</f>
        <v> </v>
      </c>
      <c r="F12" s="22" t="str">
        <f>IF(ISBLANK(K10)," ",+K10)</f>
        <v> </v>
      </c>
      <c r="G12" s="24" t="str">
        <f>IF(ISBLANK(J10)," ",+J10)</f>
        <v> </v>
      </c>
      <c r="H12" s="22" t="str">
        <f>IF(ISBLANK(K11)," ",+K11)</f>
        <v> </v>
      </c>
      <c r="I12" s="24" t="str">
        <f>IF(ISBLANK(J11)," ",+J11)</f>
        <v> </v>
      </c>
      <c r="J12" s="26"/>
      <c r="K12" s="23"/>
      <c r="L12" s="92"/>
      <c r="M12" s="93"/>
      <c r="N12" s="129">
        <f>+F12+H12+D12+L12</f>
        <v>0</v>
      </c>
      <c r="O12" s="126">
        <f>+G12+I12+E12+M12</f>
        <v>0</v>
      </c>
      <c r="P12" s="115">
        <f>IF(D12&gt;E12,1,0)+IF(F12&gt;G12,1,0)+IF(H12&gt;I12,1,0)+IF(J12&gt;K12,1,0)+IF(L12&gt;M12,1,0)</f>
        <v>0</v>
      </c>
      <c r="Q12" s="116">
        <f>IF(E12&gt;D12,1,0)+IF(G12&gt;F12,1,0)+IF(I12&gt;H12,1,0)+IF(K12&gt;J12,1,0)+IF(M12&gt;L12,1,0)</f>
        <v>0</v>
      </c>
      <c r="R12" s="119">
        <f>IF(C12="","",RANK(T12,$T$9:$T$13))</f>
      </c>
      <c r="S12" s="2"/>
      <c r="T12" s="30">
        <f>10000*(P12-Q12)+(N12-O12)+U12</f>
        <v>-100000</v>
      </c>
      <c r="U12" s="30">
        <f>IF(C12="",-100000,0)</f>
        <v>-100000</v>
      </c>
      <c r="V12">
        <f>+C12</f>
        <v>0</v>
      </c>
    </row>
    <row r="13" spans="1:22" ht="19.5" customHeight="1" thickBot="1">
      <c r="A13" s="2"/>
      <c r="B13" s="11">
        <v>5</v>
      </c>
      <c r="C13" s="96"/>
      <c r="D13" s="73" t="str">
        <f>IF(ISBLANK(M9)," ",+M9)</f>
        <v> </v>
      </c>
      <c r="E13" s="25" t="str">
        <f>IF(ISBLANK(L9)," ",+L9)</f>
        <v> </v>
      </c>
      <c r="F13" s="73" t="str">
        <f>IF(ISBLANK(M10)," ",+M10)</f>
        <v> </v>
      </c>
      <c r="G13" s="25" t="str">
        <f>IF(ISBLANK(L10)," ",+L10)</f>
        <v> </v>
      </c>
      <c r="H13" s="73" t="str">
        <f>IF(ISBLANK(M11)," ",+M11)</f>
        <v> </v>
      </c>
      <c r="I13" s="25" t="str">
        <f>IF(ISBLANK(L11)," ",+L11)</f>
        <v> </v>
      </c>
      <c r="J13" s="73" t="str">
        <f>IF(ISBLANK(M12)," ",+M12)</f>
        <v> </v>
      </c>
      <c r="K13" s="25" t="str">
        <f>IF(ISBLANK(L12)," ",+L12)</f>
        <v> </v>
      </c>
      <c r="L13" s="27"/>
      <c r="M13" s="28"/>
      <c r="N13" s="130">
        <f>+F13+H13+J13+D13</f>
        <v>0</v>
      </c>
      <c r="O13" s="131">
        <f>+G13+I13+K13+E13</f>
        <v>0</v>
      </c>
      <c r="P13" s="120">
        <f>IF(D13&gt;E13,1,0)+IF(F13&gt;G13,1,0)+IF(H13&gt;I13,1,0)+IF(J13&gt;K13,1,0)+IF(L13&gt;M13,1,0)</f>
        <v>0</v>
      </c>
      <c r="Q13" s="121">
        <f>IF(E13&gt;D13,1,0)+IF(G13&gt;F13,1,0)+IF(I13&gt;H13,1,0)+IF(K13&gt;J13,1,0)+IF(M13&gt;L13,1,0)</f>
        <v>0</v>
      </c>
      <c r="R13" s="122">
        <f>IF(C13="","",RANK(T13,$T$9:$T$13))</f>
      </c>
      <c r="S13" s="2"/>
      <c r="T13" s="30">
        <f>10000*(P13-Q13)+(N13-O13)+U13</f>
        <v>-100000</v>
      </c>
      <c r="U13" s="30">
        <f>IF(C13="",-100000,0)</f>
        <v>-100000</v>
      </c>
      <c r="V13">
        <f>+C13</f>
        <v>0</v>
      </c>
    </row>
    <row r="14" spans="1:19" ht="16.5" thickTop="1">
      <c r="A14" s="2"/>
      <c r="B14" s="3"/>
      <c r="C14" s="16"/>
      <c r="D14" s="16"/>
      <c r="E14" s="2"/>
      <c r="F14" s="2"/>
      <c r="G14" s="2"/>
      <c r="H14" s="2"/>
      <c r="I14" s="2"/>
      <c r="J14" s="2"/>
      <c r="K14" s="2"/>
      <c r="L14" s="2"/>
      <c r="M14" s="2"/>
      <c r="N14" s="2"/>
      <c r="O14" s="2"/>
      <c r="P14" s="2"/>
      <c r="Q14" s="2"/>
      <c r="R14" s="17"/>
      <c r="S14" s="2"/>
    </row>
    <row r="15" spans="1:19" ht="16.5" thickBot="1">
      <c r="A15" s="2"/>
      <c r="B15" s="3"/>
      <c r="C15" s="16"/>
      <c r="D15" s="16"/>
      <c r="E15" s="2"/>
      <c r="F15" s="2"/>
      <c r="G15" s="2"/>
      <c r="H15" s="2"/>
      <c r="I15" s="2"/>
      <c r="J15" s="2"/>
      <c r="K15" s="2"/>
      <c r="L15" s="2"/>
      <c r="M15" s="2"/>
      <c r="N15" s="2"/>
      <c r="O15" s="2"/>
      <c r="P15" s="2"/>
      <c r="Q15" s="2"/>
      <c r="R15" s="17"/>
      <c r="S15" s="2"/>
    </row>
    <row r="16" spans="1:19" ht="18.75" thickTop="1">
      <c r="A16" s="2"/>
      <c r="B16" s="4"/>
      <c r="C16" s="5"/>
      <c r="D16" s="5"/>
      <c r="E16" s="5"/>
      <c r="F16" s="5"/>
      <c r="G16" s="5"/>
      <c r="H16" s="5"/>
      <c r="I16" s="5"/>
      <c r="J16" s="5"/>
      <c r="K16" s="5"/>
      <c r="L16" s="5"/>
      <c r="M16" s="5"/>
      <c r="N16" s="5"/>
      <c r="O16" s="6" t="s">
        <v>4</v>
      </c>
      <c r="P16" s="6"/>
      <c r="Q16" s="6"/>
      <c r="R16" s="14"/>
      <c r="S16" s="2"/>
    </row>
    <row r="17" spans="1:19" ht="15.75">
      <c r="A17" s="2"/>
      <c r="B17" s="7"/>
      <c r="C17" s="2"/>
      <c r="D17" s="2"/>
      <c r="E17" s="2"/>
      <c r="F17" s="2"/>
      <c r="G17" s="2"/>
      <c r="H17" s="2"/>
      <c r="I17" s="2"/>
      <c r="J17" s="2"/>
      <c r="K17" s="2"/>
      <c r="L17" s="2"/>
      <c r="M17" s="2"/>
      <c r="N17" s="2"/>
      <c r="O17" s="2"/>
      <c r="P17" s="2"/>
      <c r="Q17" s="2"/>
      <c r="R17" s="15"/>
      <c r="S17" s="2"/>
    </row>
    <row r="18" spans="1:19" ht="18">
      <c r="A18" s="2"/>
      <c r="B18" s="8" t="s">
        <v>1</v>
      </c>
      <c r="C18" s="9" t="s">
        <v>2</v>
      </c>
      <c r="D18" s="134">
        <v>1</v>
      </c>
      <c r="E18" s="135"/>
      <c r="F18" s="134">
        <v>2</v>
      </c>
      <c r="G18" s="135"/>
      <c r="H18" s="134">
        <v>3</v>
      </c>
      <c r="I18" s="135"/>
      <c r="J18" s="134">
        <v>4</v>
      </c>
      <c r="K18" s="135"/>
      <c r="L18" s="134">
        <v>5</v>
      </c>
      <c r="M18" s="135"/>
      <c r="N18" s="134" t="s">
        <v>58</v>
      </c>
      <c r="O18" s="135"/>
      <c r="P18" s="136" t="s">
        <v>9</v>
      </c>
      <c r="Q18" s="137"/>
      <c r="R18" s="29" t="s">
        <v>3</v>
      </c>
      <c r="S18" s="2"/>
    </row>
    <row r="19" spans="1:22" ht="19.5" customHeight="1">
      <c r="A19" s="2"/>
      <c r="B19" s="10">
        <v>1</v>
      </c>
      <c r="C19" s="95" t="s">
        <v>19</v>
      </c>
      <c r="D19" s="21"/>
      <c r="E19" s="23"/>
      <c r="F19" s="92"/>
      <c r="G19" s="93"/>
      <c r="H19" s="94"/>
      <c r="I19" s="93"/>
      <c r="J19" s="94"/>
      <c r="K19" s="93"/>
      <c r="L19" s="94"/>
      <c r="M19" s="93"/>
      <c r="N19" s="129">
        <f>+F19+H19+J19+L19</f>
        <v>0</v>
      </c>
      <c r="O19" s="126">
        <f>+G19+I19+K19+M19</f>
        <v>0</v>
      </c>
      <c r="P19" s="115">
        <f>IF(D19&gt;E19,1,0)+IF(F19&gt;G19,1,0)+IF(H19&gt;I19,1,0)+IF(J19&gt;K19,1,0)+IF(L19&gt;M19,1,0)</f>
        <v>0</v>
      </c>
      <c r="Q19" s="116">
        <f>IF(E19&gt;D19,1,0)+IF(G19&gt;F19,1,0)+IF(I19&gt;H19,1,0)+IF(K19&gt;J19,1,0)+IF(M19&gt;L19,1,0)</f>
        <v>0</v>
      </c>
      <c r="R19" s="119">
        <f>IF(C19="","",RANK(T19,$T$19:$T$23))</f>
        <v>1</v>
      </c>
      <c r="S19" s="2"/>
      <c r="T19" s="30">
        <f>10000*(P19-Q19)+(N19-O19)+U19</f>
        <v>0</v>
      </c>
      <c r="U19" s="30">
        <f>IF(C19="",-100000,0)</f>
        <v>0</v>
      </c>
      <c r="V19" t="str">
        <f>+C19</f>
        <v>&lt;Spieler/Mannschaft B1&gt;</v>
      </c>
    </row>
    <row r="20" spans="1:22" ht="19.5" customHeight="1">
      <c r="A20" s="2"/>
      <c r="B20" s="10">
        <v>2</v>
      </c>
      <c r="C20" s="95" t="s">
        <v>20</v>
      </c>
      <c r="D20" s="22" t="str">
        <f>IF(ISBLANK(G19)," ",+G19)</f>
        <v> </v>
      </c>
      <c r="E20" s="24" t="str">
        <f>IF(ISBLANK(F19)," ",+F19)</f>
        <v> </v>
      </c>
      <c r="F20" s="26"/>
      <c r="G20" s="23"/>
      <c r="H20" s="92"/>
      <c r="I20" s="93"/>
      <c r="J20" s="94"/>
      <c r="K20" s="93"/>
      <c r="L20" s="94"/>
      <c r="M20" s="93"/>
      <c r="N20" s="129">
        <f>+D20+H20+J20+L20</f>
        <v>0</v>
      </c>
      <c r="O20" s="126">
        <f>+E20+I20+K20+M20</f>
        <v>0</v>
      </c>
      <c r="P20" s="115">
        <f>IF(D20&gt;E20,1,0)+IF(F20&gt;G20,1,0)+IF(H20&gt;I20,1,0)+IF(J20&gt;K20,1,0)+IF(L20&gt;M20,1,0)</f>
        <v>0</v>
      </c>
      <c r="Q20" s="116">
        <f>IF(E20&gt;D20,1,0)+IF(G20&gt;F20,1,0)+IF(I20&gt;H20,1,0)+IF(K20&gt;J20,1,0)+IF(M20&gt;L20,1,0)</f>
        <v>0</v>
      </c>
      <c r="R20" s="119">
        <f>IF(C20="","",RANK(T20,$T$19:$T$23))</f>
        <v>1</v>
      </c>
      <c r="S20" s="2"/>
      <c r="T20" s="30">
        <f>10000*(P20-Q20)+(N20-O20)+U20</f>
        <v>0</v>
      </c>
      <c r="U20" s="30">
        <f>IF(C20="",-100000,0)</f>
        <v>0</v>
      </c>
      <c r="V20" t="str">
        <f>+C20</f>
        <v>&lt;Spieler/Mannschaft B2&gt; </v>
      </c>
    </row>
    <row r="21" spans="1:22" ht="19.5" customHeight="1">
      <c r="A21" s="2"/>
      <c r="B21" s="10">
        <v>3</v>
      </c>
      <c r="C21" s="95"/>
      <c r="D21" s="22" t="str">
        <f>IF(ISBLANK(I19)," ",+I19)</f>
        <v> </v>
      </c>
      <c r="E21" s="24" t="str">
        <f>IF(ISBLANK(H19)," ",+H19)</f>
        <v> </v>
      </c>
      <c r="F21" s="22" t="str">
        <f>IF(ISBLANK(I20)," ",+I20)</f>
        <v> </v>
      </c>
      <c r="G21" s="24" t="str">
        <f>IF(ISBLANK(H20)," ",+H20)</f>
        <v> </v>
      </c>
      <c r="H21" s="26"/>
      <c r="I21" s="23"/>
      <c r="J21" s="92"/>
      <c r="K21" s="93"/>
      <c r="L21" s="94"/>
      <c r="M21" s="93"/>
      <c r="N21" s="129">
        <f>+F21+D21+J21+L21</f>
        <v>0</v>
      </c>
      <c r="O21" s="126">
        <f>+G21+E21+K21+M21</f>
        <v>0</v>
      </c>
      <c r="P21" s="115">
        <f>IF(D21&gt;E21,1,0)+IF(F21&gt;G21,1,0)+IF(H21&gt;I21,1,0)+IF(J21&gt;K21,1,0)+IF(L21&gt;M21,1,0)</f>
        <v>0</v>
      </c>
      <c r="Q21" s="116">
        <f>IF(E21&gt;D21,1,0)+IF(G21&gt;F21,1,0)+IF(I21&gt;H21,1,0)+IF(K21&gt;J21,1,0)+IF(M21&gt;L21,1,0)</f>
        <v>0</v>
      </c>
      <c r="R21" s="119">
        <f>IF(C21="","",RANK(T21,$T$19:$T$23))</f>
      </c>
      <c r="S21" s="2"/>
      <c r="T21" s="30">
        <f>10000*(P21-Q21)+(N21-O21)+U21</f>
        <v>-100000</v>
      </c>
      <c r="U21" s="30">
        <f>IF(C21="",-100000,0)</f>
        <v>-100000</v>
      </c>
      <c r="V21">
        <f>+C21</f>
        <v>0</v>
      </c>
    </row>
    <row r="22" spans="1:22" ht="19.5" customHeight="1">
      <c r="A22" s="2"/>
      <c r="B22" s="10">
        <v>4</v>
      </c>
      <c r="C22" s="95"/>
      <c r="D22" s="22" t="str">
        <f>IF(ISBLANK(K19)," ",+K19)</f>
        <v> </v>
      </c>
      <c r="E22" s="24" t="str">
        <f>IF(ISBLANK(J19)," ",+J19)</f>
        <v> </v>
      </c>
      <c r="F22" s="22" t="str">
        <f>IF(ISBLANK(K20)," ",+K20)</f>
        <v> </v>
      </c>
      <c r="G22" s="24" t="str">
        <f>IF(ISBLANK(J20)," ",+J20)</f>
        <v> </v>
      </c>
      <c r="H22" s="22" t="str">
        <f>IF(ISBLANK(K21)," ",+K21)</f>
        <v> </v>
      </c>
      <c r="I22" s="24" t="str">
        <f>IF(ISBLANK(J21)," ",+J21)</f>
        <v> </v>
      </c>
      <c r="J22" s="26"/>
      <c r="K22" s="23"/>
      <c r="L22" s="92"/>
      <c r="M22" s="93"/>
      <c r="N22" s="129">
        <f>+F22+H22+D22+L22</f>
        <v>0</v>
      </c>
      <c r="O22" s="126">
        <f>+G22+I22+E22+M22</f>
        <v>0</v>
      </c>
      <c r="P22" s="115">
        <f>IF(D22&gt;E22,1,0)+IF(F22&gt;G22,1,0)+IF(H22&gt;I22,1,0)+IF(J22&gt;K22,1,0)+IF(L22&gt;M22,1,0)</f>
        <v>0</v>
      </c>
      <c r="Q22" s="116">
        <f>IF(E22&gt;D22,1,0)+IF(G22&gt;F22,1,0)+IF(I22&gt;H22,1,0)+IF(K22&gt;J22,1,0)+IF(M22&gt;L22,1,0)</f>
        <v>0</v>
      </c>
      <c r="R22" s="119">
        <f>IF(C22="","",RANK(T22,$T$19:$T$23))</f>
      </c>
      <c r="S22" s="2"/>
      <c r="T22" s="30">
        <f>10000*(P22-Q22)+(N22-O22)+U22</f>
        <v>-100000</v>
      </c>
      <c r="U22" s="30">
        <f>IF(C22="",-100000,0)</f>
        <v>-100000</v>
      </c>
      <c r="V22">
        <f>+C22</f>
        <v>0</v>
      </c>
    </row>
    <row r="23" spans="1:22" ht="19.5" customHeight="1" thickBot="1">
      <c r="A23" s="2"/>
      <c r="B23" s="11">
        <v>5</v>
      </c>
      <c r="C23" s="96"/>
      <c r="D23" s="73" t="str">
        <f>IF(ISBLANK(M19)," ",+M19)</f>
        <v> </v>
      </c>
      <c r="E23" s="25" t="str">
        <f>IF(ISBLANK(L19)," ",+L19)</f>
        <v> </v>
      </c>
      <c r="F23" s="73" t="str">
        <f>IF(ISBLANK(M20)," ",+M20)</f>
        <v> </v>
      </c>
      <c r="G23" s="25" t="str">
        <f>IF(ISBLANK(L20)," ",+L20)</f>
        <v> </v>
      </c>
      <c r="H23" s="73" t="str">
        <f>IF(ISBLANK(M21)," ",+M21)</f>
        <v> </v>
      </c>
      <c r="I23" s="25" t="str">
        <f>IF(ISBLANK(L21)," ",+L21)</f>
        <v> </v>
      </c>
      <c r="J23" s="73" t="str">
        <f>IF(ISBLANK(M22)," ",+M22)</f>
        <v> </v>
      </c>
      <c r="K23" s="25" t="str">
        <f>IF(ISBLANK(L22)," ",+L22)</f>
        <v> </v>
      </c>
      <c r="L23" s="27"/>
      <c r="M23" s="28"/>
      <c r="N23" s="130">
        <f>+F23+H23+J23+D23</f>
        <v>0</v>
      </c>
      <c r="O23" s="131">
        <f>+G23+I23+K23+E23</f>
        <v>0</v>
      </c>
      <c r="P23" s="120">
        <f>IF(D23&gt;E23,1,0)+IF(F23&gt;G23,1,0)+IF(H23&gt;I23,1,0)+IF(J23&gt;K23,1,0)+IF(L23&gt;M23,1,0)</f>
        <v>0</v>
      </c>
      <c r="Q23" s="121">
        <f>IF(E23&gt;D23,1,0)+IF(G23&gt;F23,1,0)+IF(I23&gt;H23,1,0)+IF(K23&gt;J23,1,0)+IF(M23&gt;L23,1,0)</f>
        <v>0</v>
      </c>
      <c r="R23" s="122">
        <f>IF(C23="","",RANK(T23,$T$19:$T$23))</f>
      </c>
      <c r="S23" s="2"/>
      <c r="T23" s="30">
        <f>10000*(P23-Q23)+(N23-O23)+U23</f>
        <v>-100000</v>
      </c>
      <c r="U23" s="30">
        <f>IF(C23="",-100000,0)</f>
        <v>-100000</v>
      </c>
      <c r="V23">
        <f>+C23</f>
        <v>0</v>
      </c>
    </row>
    <row r="24" spans="1:19" ht="16.5" thickTop="1">
      <c r="A24" s="2"/>
      <c r="B24" s="3"/>
      <c r="C24" s="16"/>
      <c r="D24" s="16"/>
      <c r="E24" s="2"/>
      <c r="F24" s="2"/>
      <c r="G24" s="2"/>
      <c r="H24" s="2"/>
      <c r="I24" s="2"/>
      <c r="J24" s="2"/>
      <c r="K24" s="2"/>
      <c r="L24" s="2"/>
      <c r="M24" s="2"/>
      <c r="N24" s="2"/>
      <c r="O24" s="2"/>
      <c r="P24" s="2"/>
      <c r="Q24" s="2"/>
      <c r="R24" s="17"/>
      <c r="S24" s="2"/>
    </row>
    <row r="25" spans="1:19" ht="16.5" thickBot="1">
      <c r="A25" s="2"/>
      <c r="B25" s="2"/>
      <c r="C25" s="16"/>
      <c r="D25" s="16"/>
      <c r="E25" s="2"/>
      <c r="F25" s="2"/>
      <c r="G25" s="2"/>
      <c r="H25" s="2"/>
      <c r="I25" s="2"/>
      <c r="J25" s="2"/>
      <c r="K25" s="2"/>
      <c r="L25" s="2"/>
      <c r="M25" s="2"/>
      <c r="N25" s="2"/>
      <c r="O25" s="2"/>
      <c r="P25" s="2"/>
      <c r="Q25" s="2"/>
      <c r="R25" s="17"/>
      <c r="S25" s="2"/>
    </row>
    <row r="26" spans="1:19" ht="18.75" thickTop="1">
      <c r="A26" s="2"/>
      <c r="B26" s="4"/>
      <c r="C26" s="5"/>
      <c r="D26" s="5"/>
      <c r="E26" s="5"/>
      <c r="F26" s="5"/>
      <c r="G26" s="5"/>
      <c r="H26" s="5"/>
      <c r="I26" s="5"/>
      <c r="J26" s="5"/>
      <c r="K26" s="5"/>
      <c r="L26" s="5"/>
      <c r="M26" s="5"/>
      <c r="N26" s="5"/>
      <c r="O26" s="6" t="s">
        <v>5</v>
      </c>
      <c r="P26" s="6"/>
      <c r="Q26" s="6"/>
      <c r="R26" s="14"/>
      <c r="S26" s="2"/>
    </row>
    <row r="27" spans="1:19" ht="15.75">
      <c r="A27" s="2"/>
      <c r="B27" s="7"/>
      <c r="C27" s="2"/>
      <c r="D27" s="2"/>
      <c r="E27" s="2"/>
      <c r="F27" s="2"/>
      <c r="G27" s="2"/>
      <c r="H27" s="2"/>
      <c r="I27" s="2"/>
      <c r="J27" s="2"/>
      <c r="K27" s="2"/>
      <c r="L27" s="2"/>
      <c r="M27" s="2"/>
      <c r="N27" s="2"/>
      <c r="O27" s="2"/>
      <c r="P27" s="2"/>
      <c r="Q27" s="2"/>
      <c r="R27" s="15"/>
      <c r="S27" s="2"/>
    </row>
    <row r="28" spans="1:19" ht="18">
      <c r="A28" s="2"/>
      <c r="B28" s="8" t="s">
        <v>1</v>
      </c>
      <c r="C28" s="9" t="s">
        <v>2</v>
      </c>
      <c r="D28" s="134">
        <v>1</v>
      </c>
      <c r="E28" s="135"/>
      <c r="F28" s="134">
        <v>2</v>
      </c>
      <c r="G28" s="135"/>
      <c r="H28" s="134">
        <v>3</v>
      </c>
      <c r="I28" s="135"/>
      <c r="J28" s="134">
        <v>4</v>
      </c>
      <c r="K28" s="135"/>
      <c r="L28" s="134">
        <v>5</v>
      </c>
      <c r="M28" s="135"/>
      <c r="N28" s="134" t="s">
        <v>58</v>
      </c>
      <c r="O28" s="135"/>
      <c r="P28" s="136" t="s">
        <v>9</v>
      </c>
      <c r="Q28" s="137"/>
      <c r="R28" s="29" t="s">
        <v>3</v>
      </c>
      <c r="S28" s="2"/>
    </row>
    <row r="29" spans="1:22" ht="19.5" customHeight="1">
      <c r="A29" s="2"/>
      <c r="B29" s="10">
        <v>1</v>
      </c>
      <c r="C29" s="95" t="s">
        <v>22</v>
      </c>
      <c r="D29" s="21"/>
      <c r="E29" s="23"/>
      <c r="F29" s="92"/>
      <c r="G29" s="93"/>
      <c r="H29" s="94"/>
      <c r="I29" s="93"/>
      <c r="J29" s="94"/>
      <c r="K29" s="93"/>
      <c r="L29" s="94"/>
      <c r="M29" s="93"/>
      <c r="N29" s="129">
        <f>+F29+H29+J29+L29</f>
        <v>0</v>
      </c>
      <c r="O29" s="126">
        <f>+G29+I29+K29+M29</f>
        <v>0</v>
      </c>
      <c r="P29" s="115">
        <f>IF(D29&gt;E29,1,0)+IF(F29&gt;G29,1,0)+IF(H29&gt;I29,1,0)+IF(J29&gt;K29,1,0)+IF(L29&gt;M29,1,0)</f>
        <v>0</v>
      </c>
      <c r="Q29" s="116">
        <f>IF(E29&gt;D29,1,0)+IF(G29&gt;F29,1,0)+IF(I29&gt;H29,1,0)+IF(K29&gt;J29,1,0)+IF(M29&gt;L29,1,0)</f>
        <v>0</v>
      </c>
      <c r="R29" s="119">
        <f>IF(C29="","",RANK(T29,$T$29:$T$33))</f>
        <v>1</v>
      </c>
      <c r="S29" s="2"/>
      <c r="T29" s="30">
        <f>10000*(P29-Q29)+(N29-O29)+U29</f>
        <v>0</v>
      </c>
      <c r="U29" s="30">
        <f>IF(C29="",-100000,0)</f>
        <v>0</v>
      </c>
      <c r="V29" t="str">
        <f>+C29</f>
        <v>&lt;Spieler/Mannschaft C1&gt;</v>
      </c>
    </row>
    <row r="30" spans="1:22" ht="19.5" customHeight="1">
      <c r="A30" s="2"/>
      <c r="B30" s="10">
        <v>2</v>
      </c>
      <c r="C30" s="95" t="s">
        <v>21</v>
      </c>
      <c r="D30" s="22" t="str">
        <f>IF(ISBLANK(G29)," ",+G29)</f>
        <v> </v>
      </c>
      <c r="E30" s="24" t="str">
        <f>IF(ISBLANK(F29)," ",+F29)</f>
        <v> </v>
      </c>
      <c r="F30" s="26"/>
      <c r="G30" s="23"/>
      <c r="H30" s="92"/>
      <c r="I30" s="93"/>
      <c r="J30" s="94"/>
      <c r="K30" s="93"/>
      <c r="L30" s="94"/>
      <c r="M30" s="93"/>
      <c r="N30" s="129">
        <f>+D30+H30+J30+L30</f>
        <v>0</v>
      </c>
      <c r="O30" s="126">
        <f>+E30+I30+K30+M30</f>
        <v>0</v>
      </c>
      <c r="P30" s="115">
        <f>IF(D30&gt;E30,1,0)+IF(F30&gt;G30,1,0)+IF(H30&gt;I30,1,0)+IF(J30&gt;K30,1,0)+IF(L30&gt;M30,1,0)</f>
        <v>0</v>
      </c>
      <c r="Q30" s="116">
        <f>IF(E30&gt;D30,1,0)+IF(G30&gt;F30,1,0)+IF(I30&gt;H30,1,0)+IF(K30&gt;J30,1,0)+IF(M30&gt;L30,1,0)</f>
        <v>0</v>
      </c>
      <c r="R30" s="119">
        <f>IF(C30="","",RANK(T30,$T$29:$T$33))</f>
        <v>1</v>
      </c>
      <c r="S30" s="2"/>
      <c r="T30" s="30">
        <f>10000*(P30-Q30)+(N30-O30)+U30</f>
        <v>0</v>
      </c>
      <c r="U30" s="30">
        <f>IF(C30="",-100000,0)</f>
        <v>0</v>
      </c>
      <c r="V30" t="str">
        <f>+C30</f>
        <v>&lt;Spieler/Mannschaft C2&gt; </v>
      </c>
    </row>
    <row r="31" spans="1:22" ht="19.5" customHeight="1">
      <c r="A31" s="2"/>
      <c r="B31" s="10">
        <v>3</v>
      </c>
      <c r="C31" s="95"/>
      <c r="D31" s="22" t="str">
        <f>IF(ISBLANK(I29)," ",+I29)</f>
        <v> </v>
      </c>
      <c r="E31" s="24" t="str">
        <f>IF(ISBLANK(H29)," ",+H29)</f>
        <v> </v>
      </c>
      <c r="F31" s="22" t="str">
        <f>IF(ISBLANK(I30)," ",+I30)</f>
        <v> </v>
      </c>
      <c r="G31" s="24" t="str">
        <f>IF(ISBLANK(H30)," ",+H30)</f>
        <v> </v>
      </c>
      <c r="H31" s="26"/>
      <c r="I31" s="23"/>
      <c r="J31" s="92"/>
      <c r="K31" s="93"/>
      <c r="L31" s="94"/>
      <c r="M31" s="93"/>
      <c r="N31" s="129">
        <f>+F31+D31+J31+L31</f>
        <v>0</v>
      </c>
      <c r="O31" s="126">
        <f>+G31+E31+K31+M31</f>
        <v>0</v>
      </c>
      <c r="P31" s="115">
        <f>IF(D31&gt;E31,1,0)+IF(F31&gt;G31,1,0)+IF(H31&gt;I31,1,0)+IF(J31&gt;K31,1,0)+IF(L31&gt;M31,1,0)</f>
        <v>0</v>
      </c>
      <c r="Q31" s="116">
        <f>IF(E31&gt;D31,1,0)+IF(G31&gt;F31,1,0)+IF(I31&gt;H31,1,0)+IF(K31&gt;J31,1,0)+IF(M31&gt;L31,1,0)</f>
        <v>0</v>
      </c>
      <c r="R31" s="119">
        <f>IF(C31="","",RANK(T31,$T$29:$T$33))</f>
      </c>
      <c r="S31" s="2"/>
      <c r="T31" s="30">
        <f>10000*(P31-Q31)+(N31-O31)+U31</f>
        <v>-100000</v>
      </c>
      <c r="U31" s="30">
        <f>IF(C31="",-100000,0)</f>
        <v>-100000</v>
      </c>
      <c r="V31">
        <f>+C31</f>
        <v>0</v>
      </c>
    </row>
    <row r="32" spans="1:22" ht="19.5" customHeight="1">
      <c r="A32" s="2"/>
      <c r="B32" s="10">
        <v>4</v>
      </c>
      <c r="C32" s="95"/>
      <c r="D32" s="22" t="str">
        <f>IF(ISBLANK(K29)," ",+K29)</f>
        <v> </v>
      </c>
      <c r="E32" s="24" t="str">
        <f>IF(ISBLANK(J29)," ",+J29)</f>
        <v> </v>
      </c>
      <c r="F32" s="22" t="str">
        <f>IF(ISBLANK(K30)," ",+K30)</f>
        <v> </v>
      </c>
      <c r="G32" s="24" t="str">
        <f>IF(ISBLANK(J30)," ",+J30)</f>
        <v> </v>
      </c>
      <c r="H32" s="22" t="str">
        <f>IF(ISBLANK(K31)," ",+K31)</f>
        <v> </v>
      </c>
      <c r="I32" s="24" t="str">
        <f>IF(ISBLANK(J31)," ",+J31)</f>
        <v> </v>
      </c>
      <c r="J32" s="26"/>
      <c r="K32" s="23"/>
      <c r="L32" s="92"/>
      <c r="M32" s="93"/>
      <c r="N32" s="129">
        <f>+F32+H32+D32+L32</f>
        <v>0</v>
      </c>
      <c r="O32" s="126">
        <f>+G32+I32+E32+M32</f>
        <v>0</v>
      </c>
      <c r="P32" s="115">
        <f>IF(D32&gt;E32,1,0)+IF(F32&gt;G32,1,0)+IF(H32&gt;I32,1,0)+IF(J32&gt;K32,1,0)+IF(L32&gt;M32,1,0)</f>
        <v>0</v>
      </c>
      <c r="Q32" s="116">
        <f>IF(E32&gt;D32,1,0)+IF(G32&gt;F32,1,0)+IF(I32&gt;H32,1,0)+IF(K32&gt;J32,1,0)+IF(M32&gt;L32,1,0)</f>
        <v>0</v>
      </c>
      <c r="R32" s="119">
        <f>IF(C32="","",RANK(T32,$T$29:$T$33))</f>
      </c>
      <c r="S32" s="2"/>
      <c r="T32" s="30">
        <f>10000*(P32-Q32)+(N32-O32)+U32</f>
        <v>-100000</v>
      </c>
      <c r="U32" s="30">
        <f>IF(C32="",-100000,0)</f>
        <v>-100000</v>
      </c>
      <c r="V32">
        <f>+C32</f>
        <v>0</v>
      </c>
    </row>
    <row r="33" spans="1:22" ht="19.5" customHeight="1" thickBot="1">
      <c r="A33" s="2"/>
      <c r="B33" s="11">
        <v>5</v>
      </c>
      <c r="C33" s="96"/>
      <c r="D33" s="73" t="str">
        <f>IF(ISBLANK(M29)," ",+M29)</f>
        <v> </v>
      </c>
      <c r="E33" s="25" t="str">
        <f>IF(ISBLANK(L29)," ",+L29)</f>
        <v> </v>
      </c>
      <c r="F33" s="73" t="str">
        <f>IF(ISBLANK(M30)," ",+M30)</f>
        <v> </v>
      </c>
      <c r="G33" s="25" t="str">
        <f>IF(ISBLANK(L30)," ",+L30)</f>
        <v> </v>
      </c>
      <c r="H33" s="73" t="str">
        <f>IF(ISBLANK(M31)," ",+M31)</f>
        <v> </v>
      </c>
      <c r="I33" s="25" t="str">
        <f>IF(ISBLANK(L31)," ",+L31)</f>
        <v> </v>
      </c>
      <c r="J33" s="73" t="str">
        <f>IF(ISBLANK(M32)," ",+M32)</f>
        <v> </v>
      </c>
      <c r="K33" s="25" t="str">
        <f>IF(ISBLANK(L32)," ",+L32)</f>
        <v> </v>
      </c>
      <c r="L33" s="27"/>
      <c r="M33" s="28"/>
      <c r="N33" s="130">
        <f>+F33+H33+J33+D33</f>
        <v>0</v>
      </c>
      <c r="O33" s="131">
        <f>+G33+I33+K33+E33</f>
        <v>0</v>
      </c>
      <c r="P33" s="120">
        <f>IF(D33&gt;E33,1,0)+IF(F33&gt;G33,1,0)+IF(H33&gt;I33,1,0)+IF(J33&gt;K33,1,0)+IF(L33&gt;M33,1,0)</f>
        <v>0</v>
      </c>
      <c r="Q33" s="121">
        <f>IF(E33&gt;D33,1,0)+IF(G33&gt;F33,1,0)+IF(I33&gt;H33,1,0)+IF(K33&gt;J33,1,0)+IF(M33&gt;L33,1,0)</f>
        <v>0</v>
      </c>
      <c r="R33" s="122">
        <f>IF(C33="","",RANK(T33,$T$29:$T$33))</f>
      </c>
      <c r="S33" s="2"/>
      <c r="T33" s="30">
        <f>10000*(P33-Q33)+(N33-O33)+U33</f>
        <v>-100000</v>
      </c>
      <c r="U33" s="30">
        <f>IF(C33="",-100000,0)</f>
        <v>-100000</v>
      </c>
      <c r="V33">
        <f>+C33</f>
        <v>0</v>
      </c>
    </row>
    <row r="34" spans="1:19" ht="16.5" thickTop="1">
      <c r="A34" s="2"/>
      <c r="B34" s="3"/>
      <c r="C34" s="16"/>
      <c r="D34" s="16"/>
      <c r="E34" s="2"/>
      <c r="F34" s="2"/>
      <c r="G34" s="2"/>
      <c r="H34" s="2"/>
      <c r="I34" s="2"/>
      <c r="J34" s="2"/>
      <c r="K34" s="2"/>
      <c r="L34" s="2"/>
      <c r="M34" s="2"/>
      <c r="N34" s="2"/>
      <c r="O34" s="2"/>
      <c r="P34" s="2"/>
      <c r="Q34" s="2"/>
      <c r="R34" s="17"/>
      <c r="S34" s="2"/>
    </row>
    <row r="35" spans="1:19" ht="16.5" thickBot="1">
      <c r="A35" s="2"/>
      <c r="B35" s="3"/>
      <c r="C35" s="16"/>
      <c r="D35" s="16"/>
      <c r="E35" s="2"/>
      <c r="F35" s="2"/>
      <c r="G35" s="2"/>
      <c r="H35" s="2"/>
      <c r="I35" s="2"/>
      <c r="J35" s="2"/>
      <c r="K35" s="2"/>
      <c r="L35" s="2"/>
      <c r="M35" s="2"/>
      <c r="N35" s="2"/>
      <c r="O35" s="2"/>
      <c r="P35" s="2"/>
      <c r="Q35" s="2"/>
      <c r="R35" s="17"/>
      <c r="S35" s="2"/>
    </row>
    <row r="36" spans="1:19" ht="18.75" thickTop="1">
      <c r="A36" s="2"/>
      <c r="B36" s="4"/>
      <c r="C36" s="5"/>
      <c r="D36" s="5"/>
      <c r="E36" s="5"/>
      <c r="F36" s="5"/>
      <c r="G36" s="5"/>
      <c r="H36" s="5"/>
      <c r="I36" s="5"/>
      <c r="J36" s="5"/>
      <c r="K36" s="5"/>
      <c r="L36" s="5"/>
      <c r="M36" s="5"/>
      <c r="N36" s="5"/>
      <c r="O36" s="6" t="s">
        <v>6</v>
      </c>
      <c r="P36" s="6"/>
      <c r="Q36" s="6"/>
      <c r="R36" s="14"/>
      <c r="S36" s="2"/>
    </row>
    <row r="37" spans="1:19" ht="15.75">
      <c r="A37" s="2"/>
      <c r="B37" s="7"/>
      <c r="C37" s="2"/>
      <c r="D37" s="2"/>
      <c r="E37" s="2"/>
      <c r="F37" s="2"/>
      <c r="G37" s="2"/>
      <c r="H37" s="2"/>
      <c r="I37" s="2"/>
      <c r="J37" s="2"/>
      <c r="K37" s="2"/>
      <c r="L37" s="2"/>
      <c r="M37" s="2"/>
      <c r="N37" s="2"/>
      <c r="O37" s="2"/>
      <c r="P37" s="2"/>
      <c r="Q37" s="2"/>
      <c r="R37" s="15"/>
      <c r="S37" s="2"/>
    </row>
    <row r="38" spans="1:19" ht="18">
      <c r="A38" s="2"/>
      <c r="B38" s="8" t="s">
        <v>1</v>
      </c>
      <c r="C38" s="9" t="s">
        <v>2</v>
      </c>
      <c r="D38" s="134">
        <v>1</v>
      </c>
      <c r="E38" s="135"/>
      <c r="F38" s="134">
        <v>2</v>
      </c>
      <c r="G38" s="135"/>
      <c r="H38" s="134">
        <v>3</v>
      </c>
      <c r="I38" s="135"/>
      <c r="J38" s="134">
        <v>4</v>
      </c>
      <c r="K38" s="135"/>
      <c r="L38" s="134">
        <v>5</v>
      </c>
      <c r="M38" s="135"/>
      <c r="N38" s="134" t="s">
        <v>58</v>
      </c>
      <c r="O38" s="135"/>
      <c r="P38" s="136" t="s">
        <v>9</v>
      </c>
      <c r="Q38" s="137"/>
      <c r="R38" s="29" t="s">
        <v>3</v>
      </c>
      <c r="S38" s="2"/>
    </row>
    <row r="39" spans="1:22" ht="19.5" customHeight="1">
      <c r="A39" s="2"/>
      <c r="B39" s="10">
        <v>1</v>
      </c>
      <c r="C39" s="95" t="s">
        <v>23</v>
      </c>
      <c r="D39" s="21"/>
      <c r="E39" s="23"/>
      <c r="F39" s="92"/>
      <c r="G39" s="93"/>
      <c r="H39" s="94"/>
      <c r="I39" s="93"/>
      <c r="J39" s="94"/>
      <c r="K39" s="93"/>
      <c r="L39" s="94"/>
      <c r="M39" s="93"/>
      <c r="N39" s="129">
        <f>+F39+H39+J39+L39</f>
        <v>0</v>
      </c>
      <c r="O39" s="126">
        <f>+G39+I39+K39+M39</f>
        <v>0</v>
      </c>
      <c r="P39" s="115">
        <f>IF(D39&gt;E39,1,0)+IF(F39&gt;G39,1,0)+IF(H39&gt;I39,1,0)+IF(J39&gt;K39,1,0)+IF(L39&gt;M39,1,0)</f>
        <v>0</v>
      </c>
      <c r="Q39" s="116">
        <f>IF(E39&gt;D39,1,0)+IF(G39&gt;F39,1,0)+IF(I39&gt;H39,1,0)+IF(K39&gt;J39,1,0)+IF(M39&gt;L39,1,0)</f>
        <v>0</v>
      </c>
      <c r="R39" s="119">
        <f>IF(C39="","",RANK(T39,$T$39:$T$43))</f>
        <v>1</v>
      </c>
      <c r="S39" s="2"/>
      <c r="T39" s="30">
        <f>10000*(P39-Q39)+(N39-O39)+U39</f>
        <v>0</v>
      </c>
      <c r="U39" s="30">
        <f>IF(C39="",-100000,0)</f>
        <v>0</v>
      </c>
      <c r="V39" t="str">
        <f>+C39</f>
        <v>&lt;Spieler/Mannschaft D1&gt;</v>
      </c>
    </row>
    <row r="40" spans="1:22" ht="19.5" customHeight="1">
      <c r="A40" s="2"/>
      <c r="B40" s="10">
        <v>2</v>
      </c>
      <c r="C40" s="95" t="s">
        <v>24</v>
      </c>
      <c r="D40" s="22" t="str">
        <f>IF(ISBLANK(G39)," ",+G39)</f>
        <v> </v>
      </c>
      <c r="E40" s="24" t="str">
        <f>IF(ISBLANK(F39)," ",+F39)</f>
        <v> </v>
      </c>
      <c r="F40" s="26"/>
      <c r="G40" s="23"/>
      <c r="H40" s="92"/>
      <c r="I40" s="93"/>
      <c r="J40" s="94"/>
      <c r="K40" s="93"/>
      <c r="L40" s="94"/>
      <c r="M40" s="93"/>
      <c r="N40" s="129">
        <f>+D40+H40+J40+L40</f>
        <v>0</v>
      </c>
      <c r="O40" s="126">
        <f>+E40+I40+K40+M40</f>
        <v>0</v>
      </c>
      <c r="P40" s="115">
        <f>IF(D40&gt;E40,1,0)+IF(F40&gt;G40,1,0)+IF(H40&gt;I40,1,0)+IF(J40&gt;K40,1,0)+IF(L40&gt;M40,1,0)</f>
        <v>0</v>
      </c>
      <c r="Q40" s="116">
        <f>IF(E40&gt;D40,1,0)+IF(G40&gt;F40,1,0)+IF(I40&gt;H40,1,0)+IF(K40&gt;J40,1,0)+IF(M40&gt;L40,1,0)</f>
        <v>0</v>
      </c>
      <c r="R40" s="119">
        <f>IF(C40="","",RANK(T40,$T$39:$T$43))</f>
        <v>1</v>
      </c>
      <c r="S40" s="2"/>
      <c r="T40" s="30">
        <f>10000*(P40-Q40)+(N40-O40)+U40</f>
        <v>0</v>
      </c>
      <c r="U40" s="30">
        <f>IF(C40="",-100000,0)</f>
        <v>0</v>
      </c>
      <c r="V40" t="str">
        <f>+C40</f>
        <v>&lt;Spieler/Mannschaft D2&gt; </v>
      </c>
    </row>
    <row r="41" spans="1:22" ht="19.5" customHeight="1">
      <c r="A41" s="2"/>
      <c r="B41" s="10">
        <v>3</v>
      </c>
      <c r="C41" s="95"/>
      <c r="D41" s="22" t="str">
        <f>IF(ISBLANK(I39)," ",+I39)</f>
        <v> </v>
      </c>
      <c r="E41" s="24" t="str">
        <f>IF(ISBLANK(H39)," ",+H39)</f>
        <v> </v>
      </c>
      <c r="F41" s="22" t="str">
        <f>IF(ISBLANK(I40)," ",+I40)</f>
        <v> </v>
      </c>
      <c r="G41" s="24" t="str">
        <f>IF(ISBLANK(H40)," ",+H40)</f>
        <v> </v>
      </c>
      <c r="H41" s="26"/>
      <c r="I41" s="23"/>
      <c r="J41" s="92"/>
      <c r="K41" s="93"/>
      <c r="L41" s="94"/>
      <c r="M41" s="93"/>
      <c r="N41" s="129">
        <f>+F41+D41+J41+L41</f>
        <v>0</v>
      </c>
      <c r="O41" s="126">
        <f>+G41+E41+K41+M41</f>
        <v>0</v>
      </c>
      <c r="P41" s="115">
        <f>IF(D41&gt;E41,1,0)+IF(F41&gt;G41,1,0)+IF(H41&gt;I41,1,0)+IF(J41&gt;K41,1,0)+IF(L41&gt;M41,1,0)</f>
        <v>0</v>
      </c>
      <c r="Q41" s="116">
        <f>IF(E41&gt;D41,1,0)+IF(G41&gt;F41,1,0)+IF(I41&gt;H41,1,0)+IF(K41&gt;J41,1,0)+IF(M41&gt;L41,1,0)</f>
        <v>0</v>
      </c>
      <c r="R41" s="119">
        <f>IF(C41="","",RANK(T41,$T$39:$T$43))</f>
      </c>
      <c r="S41" s="2"/>
      <c r="T41" s="30">
        <f>10000*(P41-Q41)+(N41-O41)+U41</f>
        <v>-100000</v>
      </c>
      <c r="U41" s="30">
        <f>IF(C41="",-100000,0)</f>
        <v>-100000</v>
      </c>
      <c r="V41">
        <f>+C41</f>
        <v>0</v>
      </c>
    </row>
    <row r="42" spans="1:22" ht="19.5" customHeight="1">
      <c r="A42" s="2"/>
      <c r="B42" s="10">
        <v>4</v>
      </c>
      <c r="C42" s="95"/>
      <c r="D42" s="22" t="str">
        <f>IF(ISBLANK(K39)," ",+K39)</f>
        <v> </v>
      </c>
      <c r="E42" s="24" t="str">
        <f>IF(ISBLANK(J39)," ",+J39)</f>
        <v> </v>
      </c>
      <c r="F42" s="22" t="str">
        <f>IF(ISBLANK(K40)," ",+K40)</f>
        <v> </v>
      </c>
      <c r="G42" s="24" t="str">
        <f>IF(ISBLANK(J40)," ",+J40)</f>
        <v> </v>
      </c>
      <c r="H42" s="22" t="str">
        <f>IF(ISBLANK(K41)," ",+K41)</f>
        <v> </v>
      </c>
      <c r="I42" s="24" t="str">
        <f>IF(ISBLANK(J41)," ",+J41)</f>
        <v> </v>
      </c>
      <c r="J42" s="26"/>
      <c r="K42" s="23"/>
      <c r="L42" s="92"/>
      <c r="M42" s="93"/>
      <c r="N42" s="129">
        <f>+F42+H42+D42+L42</f>
        <v>0</v>
      </c>
      <c r="O42" s="126">
        <f>+G42+I42+E42+M42</f>
        <v>0</v>
      </c>
      <c r="P42" s="115">
        <f>IF(D42&gt;E42,1,0)+IF(F42&gt;G42,1,0)+IF(H42&gt;I42,1,0)+IF(J42&gt;K42,1,0)+IF(L42&gt;M42,1,0)</f>
        <v>0</v>
      </c>
      <c r="Q42" s="116">
        <f>IF(E42&gt;D42,1,0)+IF(G42&gt;F42,1,0)+IF(I42&gt;H42,1,0)+IF(K42&gt;J42,1,0)+IF(M42&gt;L42,1,0)</f>
        <v>0</v>
      </c>
      <c r="R42" s="119">
        <f>IF(C42="","",RANK(T42,$T$39:$T$43))</f>
      </c>
      <c r="S42" s="2"/>
      <c r="T42" s="30">
        <f>10000*(P42-Q42)+(N42-O42)+U42</f>
        <v>-100000</v>
      </c>
      <c r="U42" s="30">
        <f>IF(C42="",-100000,0)</f>
        <v>-100000</v>
      </c>
      <c r="V42">
        <f>+C42</f>
        <v>0</v>
      </c>
    </row>
    <row r="43" spans="1:22" ht="19.5" customHeight="1" thickBot="1">
      <c r="A43" s="2"/>
      <c r="B43" s="11">
        <v>5</v>
      </c>
      <c r="C43" s="96"/>
      <c r="D43" s="73" t="str">
        <f>IF(ISBLANK(M39)," ",+M39)</f>
        <v> </v>
      </c>
      <c r="E43" s="25" t="str">
        <f>IF(ISBLANK(L39)," ",+L39)</f>
        <v> </v>
      </c>
      <c r="F43" s="73" t="str">
        <f>IF(ISBLANK(M40)," ",+M40)</f>
        <v> </v>
      </c>
      <c r="G43" s="25" t="str">
        <f>IF(ISBLANK(L40)," ",+L40)</f>
        <v> </v>
      </c>
      <c r="H43" s="73" t="str">
        <f>IF(ISBLANK(M41)," ",+M41)</f>
        <v> </v>
      </c>
      <c r="I43" s="25" t="str">
        <f>IF(ISBLANK(L41)," ",+L41)</f>
        <v> </v>
      </c>
      <c r="J43" s="73" t="str">
        <f>IF(ISBLANK(M42)," ",+M42)</f>
        <v> </v>
      </c>
      <c r="K43" s="25" t="str">
        <f>IF(ISBLANK(L42)," ",+L42)</f>
        <v> </v>
      </c>
      <c r="L43" s="27"/>
      <c r="M43" s="28"/>
      <c r="N43" s="130">
        <f>+F43+H43+J43+D43</f>
        <v>0</v>
      </c>
      <c r="O43" s="131">
        <f>+G43+I43+K43+E43</f>
        <v>0</v>
      </c>
      <c r="P43" s="120">
        <f>IF(D43&gt;E43,1,0)+IF(F43&gt;G43,1,0)+IF(H43&gt;I43,1,0)+IF(J43&gt;K43,1,0)+IF(L43&gt;M43,1,0)</f>
        <v>0</v>
      </c>
      <c r="Q43" s="121">
        <f>IF(E43&gt;D43,1,0)+IF(G43&gt;F43,1,0)+IF(I43&gt;H43,1,0)+IF(K43&gt;J43,1,0)+IF(M43&gt;L43,1,0)</f>
        <v>0</v>
      </c>
      <c r="R43" s="122">
        <f>IF(C43="","",RANK(T43,$T$39:$T$43))</f>
      </c>
      <c r="S43" s="2"/>
      <c r="T43" s="30">
        <f>10000*(P43-Q43)+(N43-O43)+U43</f>
        <v>-100000</v>
      </c>
      <c r="U43" s="30">
        <f>IF(C43="",-100000,0)</f>
        <v>-100000</v>
      </c>
      <c r="V43">
        <f>+C43</f>
        <v>0</v>
      </c>
    </row>
    <row r="44" spans="1:19" ht="16.5" thickTop="1">
      <c r="A44" s="2"/>
      <c r="B44" s="3"/>
      <c r="C44" s="2"/>
      <c r="D44" s="2"/>
      <c r="E44" s="2"/>
      <c r="F44" s="2"/>
      <c r="G44" s="2"/>
      <c r="H44" s="2"/>
      <c r="I44" s="2"/>
      <c r="J44" s="2"/>
      <c r="K44" s="2"/>
      <c r="L44" s="2"/>
      <c r="M44" s="2"/>
      <c r="N44" s="2"/>
      <c r="O44" s="2"/>
      <c r="P44" s="2"/>
      <c r="Q44" s="2"/>
      <c r="S44" s="2"/>
    </row>
    <row r="45" spans="1:19" ht="15.75">
      <c r="A45" s="2"/>
      <c r="B45" s="3"/>
      <c r="C45" s="2"/>
      <c r="D45" s="2"/>
      <c r="E45" s="2"/>
      <c r="F45" s="2"/>
      <c r="G45" s="2"/>
      <c r="H45" s="2"/>
      <c r="I45" s="2"/>
      <c r="J45" s="2"/>
      <c r="K45" s="12"/>
      <c r="L45" s="12"/>
      <c r="M45" s="2"/>
      <c r="N45" s="2"/>
      <c r="O45" s="2"/>
      <c r="P45" s="2"/>
      <c r="Q45" s="2"/>
      <c r="S45" s="2"/>
    </row>
  </sheetData>
  <sheetProtection password="EBC7" sheet="1" objects="1" scenarios="1"/>
  <mergeCells count="28">
    <mergeCell ref="L28:M28"/>
    <mergeCell ref="N28:O28"/>
    <mergeCell ref="P28:Q28"/>
    <mergeCell ref="D38:E38"/>
    <mergeCell ref="F38:G38"/>
    <mergeCell ref="H38:I38"/>
    <mergeCell ref="J38:K38"/>
    <mergeCell ref="L38:M38"/>
    <mergeCell ref="N38:O38"/>
    <mergeCell ref="P38:Q38"/>
    <mergeCell ref="D28:E28"/>
    <mergeCell ref="F28:G28"/>
    <mergeCell ref="H28:I28"/>
    <mergeCell ref="J28:K28"/>
    <mergeCell ref="L8:M8"/>
    <mergeCell ref="N8:O8"/>
    <mergeCell ref="P8:Q8"/>
    <mergeCell ref="D18:E18"/>
    <mergeCell ref="F18:G18"/>
    <mergeCell ref="H18:I18"/>
    <mergeCell ref="J18:K18"/>
    <mergeCell ref="L18:M18"/>
    <mergeCell ref="N18:O18"/>
    <mergeCell ref="P18:Q18"/>
    <mergeCell ref="D8:E8"/>
    <mergeCell ref="F8:G8"/>
    <mergeCell ref="H8:I8"/>
    <mergeCell ref="J8:K8"/>
  </mergeCells>
  <printOptions/>
  <pageMargins left="0.472" right="0.5" top="0.5" bottom="0.586" header="0.4921259845" footer="0.4921259845"/>
  <pageSetup horizontalDpi="200" verticalDpi="200" orientation="portrait" paperSize="9" scale="85" r:id="rId3"/>
  <headerFooter alignWithMargins="0">
    <oddFooter>&amp;L&amp;9TTR 2.1   (C) 2005 Tapir Software München&amp;C&amp;9Info: Torsten Küneth (mail@Kueneth-Radeloff.de)&amp;R&amp;9&amp;D</oddFooter>
  </headerFooter>
  <legacyDrawing r:id="rId2"/>
</worksheet>
</file>

<file path=xl/worksheets/sheet3.xml><?xml version="1.0" encoding="utf-8"?>
<worksheet xmlns="http://schemas.openxmlformats.org/spreadsheetml/2006/main" xmlns:r="http://schemas.openxmlformats.org/officeDocument/2006/relationships">
  <sheetPr codeName="Tabelle21" transitionEvaluation="1"/>
  <dimension ref="A1:V45"/>
  <sheetViews>
    <sheetView showRowColHeaders="0" defaultGridColor="0" zoomScale="87" zoomScaleNormal="87" colorId="22" workbookViewId="0" topLeftCell="A1">
      <selection activeCell="A1" sqref="A1"/>
    </sheetView>
  </sheetViews>
  <sheetFormatPr defaultColWidth="6.77734375" defaultRowHeight="15"/>
  <cols>
    <col min="1" max="1" width="1.77734375" style="1" customWidth="1"/>
    <col min="2" max="2" width="4.10546875" style="1" customWidth="1"/>
    <col min="3" max="3" width="20.77734375" style="1" customWidth="1"/>
    <col min="4" max="13" width="2.77734375" style="1" customWidth="1"/>
    <col min="14" max="17" width="3.77734375" style="1" customWidth="1"/>
    <col min="18" max="18" width="6.77734375" style="13" customWidth="1"/>
    <col min="19" max="19" width="1.99609375" style="0" customWidth="1"/>
    <col min="20" max="21" width="7.6640625" style="0" hidden="1" customWidth="1"/>
    <col min="22" max="22" width="6.77734375" style="0" hidden="1" customWidth="1"/>
  </cols>
  <sheetData>
    <row r="1" spans="1:19" ht="15.75">
      <c r="A1" s="2"/>
      <c r="B1" s="3"/>
      <c r="C1" s="2"/>
      <c r="D1" s="2"/>
      <c r="E1" s="2"/>
      <c r="F1" s="2"/>
      <c r="G1" s="2"/>
      <c r="H1" s="2"/>
      <c r="I1" s="2"/>
      <c r="J1" s="2"/>
      <c r="K1" s="2"/>
      <c r="L1" s="2"/>
      <c r="M1" s="2"/>
      <c r="N1" s="2"/>
      <c r="O1" s="2"/>
      <c r="P1" s="2"/>
      <c r="Q1" s="2"/>
      <c r="S1" s="2"/>
    </row>
    <row r="2" spans="1:19" ht="15.75">
      <c r="A2" s="2"/>
      <c r="B2" s="97"/>
      <c r="C2" s="97"/>
      <c r="D2" s="97"/>
      <c r="E2" s="97"/>
      <c r="F2" s="97"/>
      <c r="G2" s="98" t="s">
        <v>11</v>
      </c>
      <c r="H2" s="98"/>
      <c r="I2" s="97"/>
      <c r="J2" s="97"/>
      <c r="K2" s="97"/>
      <c r="L2" s="97"/>
      <c r="M2" s="97"/>
      <c r="N2" s="97"/>
      <c r="O2" s="97"/>
      <c r="P2" s="97"/>
      <c r="Q2" s="97"/>
      <c r="R2" s="97"/>
      <c r="S2" s="2"/>
    </row>
    <row r="3" spans="1:19" ht="15.75">
      <c r="A3" s="2"/>
      <c r="B3" s="97"/>
      <c r="C3" s="97"/>
      <c r="D3" s="97"/>
      <c r="E3" s="97"/>
      <c r="F3" s="97"/>
      <c r="G3" s="98" t="s">
        <v>45</v>
      </c>
      <c r="H3" s="98"/>
      <c r="I3" s="97"/>
      <c r="J3" s="97"/>
      <c r="K3" s="97"/>
      <c r="L3" s="97"/>
      <c r="M3" s="97"/>
      <c r="N3" s="97"/>
      <c r="O3" s="97"/>
      <c r="P3" s="97"/>
      <c r="Q3" s="97"/>
      <c r="R3" s="97"/>
      <c r="S3" s="2"/>
    </row>
    <row r="4" spans="1:19" ht="15.75">
      <c r="A4" s="2"/>
      <c r="B4" s="97"/>
      <c r="C4" s="97"/>
      <c r="D4" s="97"/>
      <c r="E4" s="97"/>
      <c r="F4" s="97"/>
      <c r="G4" s="98"/>
      <c r="H4" s="98"/>
      <c r="I4" s="97"/>
      <c r="J4" s="97"/>
      <c r="K4" s="97"/>
      <c r="L4" s="97"/>
      <c r="M4" s="97"/>
      <c r="N4" s="97"/>
      <c r="O4" s="97"/>
      <c r="P4" s="97"/>
      <c r="Q4" s="97"/>
      <c r="R4" s="97"/>
      <c r="S4" s="2"/>
    </row>
    <row r="5" spans="1:19" ht="16.5" thickBot="1">
      <c r="A5" s="2"/>
      <c r="B5" s="3"/>
      <c r="C5" s="2"/>
      <c r="D5" s="2"/>
      <c r="E5" s="2"/>
      <c r="F5" s="2"/>
      <c r="G5" s="2"/>
      <c r="H5" s="2"/>
      <c r="I5" s="2"/>
      <c r="J5" s="2"/>
      <c r="K5" s="2"/>
      <c r="L5" s="2"/>
      <c r="M5" s="2"/>
      <c r="N5" s="2"/>
      <c r="O5" s="2"/>
      <c r="P5" s="2"/>
      <c r="Q5" s="2"/>
      <c r="S5" s="2"/>
    </row>
    <row r="6" spans="1:19" ht="18.75" thickTop="1">
      <c r="A6" s="2"/>
      <c r="B6" s="4"/>
      <c r="C6" s="5"/>
      <c r="D6" s="5"/>
      <c r="E6" s="5"/>
      <c r="F6" s="5"/>
      <c r="G6" s="5"/>
      <c r="H6" s="5"/>
      <c r="I6" s="5"/>
      <c r="J6" s="5"/>
      <c r="K6" s="5"/>
      <c r="L6" s="5"/>
      <c r="M6" s="5"/>
      <c r="N6" s="5"/>
      <c r="O6" s="6" t="s">
        <v>32</v>
      </c>
      <c r="P6" s="6"/>
      <c r="Q6" s="6"/>
      <c r="R6" s="14"/>
      <c r="S6" s="2"/>
    </row>
    <row r="7" spans="1:19" ht="15.75">
      <c r="A7" s="2"/>
      <c r="B7" s="7"/>
      <c r="C7" s="2"/>
      <c r="D7" s="2"/>
      <c r="E7" s="2"/>
      <c r="F7" s="2"/>
      <c r="G7" s="2"/>
      <c r="H7" s="2"/>
      <c r="I7" s="2"/>
      <c r="J7" s="2"/>
      <c r="K7" s="2"/>
      <c r="L7" s="2"/>
      <c r="M7" s="2"/>
      <c r="N7" s="2"/>
      <c r="O7" s="2"/>
      <c r="P7" s="2"/>
      <c r="Q7" s="2"/>
      <c r="R7" s="15"/>
      <c r="S7" s="2"/>
    </row>
    <row r="8" spans="1:19" ht="18">
      <c r="A8" s="2"/>
      <c r="B8" s="8" t="s">
        <v>1</v>
      </c>
      <c r="C8" s="9" t="s">
        <v>2</v>
      </c>
      <c r="D8" s="134">
        <v>1</v>
      </c>
      <c r="E8" s="135"/>
      <c r="F8" s="134">
        <v>2</v>
      </c>
      <c r="G8" s="135"/>
      <c r="H8" s="134">
        <v>3</v>
      </c>
      <c r="I8" s="135"/>
      <c r="J8" s="134">
        <v>4</v>
      </c>
      <c r="K8" s="135"/>
      <c r="L8" s="134">
        <v>5</v>
      </c>
      <c r="M8" s="135"/>
      <c r="N8" s="134" t="s">
        <v>58</v>
      </c>
      <c r="O8" s="135"/>
      <c r="P8" s="136" t="s">
        <v>9</v>
      </c>
      <c r="Q8" s="137"/>
      <c r="R8" s="29" t="s">
        <v>3</v>
      </c>
      <c r="S8" s="2"/>
    </row>
    <row r="9" spans="1:22" ht="19.5" customHeight="1">
      <c r="A9" s="2"/>
      <c r="B9" s="10">
        <v>1</v>
      </c>
      <c r="C9" s="95" t="s">
        <v>42</v>
      </c>
      <c r="D9" s="21"/>
      <c r="E9" s="23"/>
      <c r="F9" s="92"/>
      <c r="G9" s="93"/>
      <c r="H9" s="94"/>
      <c r="I9" s="93"/>
      <c r="J9" s="94"/>
      <c r="K9" s="93"/>
      <c r="L9" s="94"/>
      <c r="M9" s="93"/>
      <c r="N9" s="129">
        <f>+F9+H9+J9+L9</f>
        <v>0</v>
      </c>
      <c r="O9" s="126">
        <f>+G9+I9+K9+M9</f>
        <v>0</v>
      </c>
      <c r="P9" s="115">
        <f>IF(D9&gt;E9,1,0)+IF(F9&gt;G9,1,0)+IF(H9&gt;I9,1,0)+IF(J9&gt;K9,1,0)+IF(L9&gt;M9,1,0)</f>
        <v>0</v>
      </c>
      <c r="Q9" s="116">
        <f>IF(E9&gt;D9,1,0)+IF(G9&gt;F9,1,0)+IF(I9&gt;H9,1,0)+IF(K9&gt;J9,1,0)+IF(M9&gt;L9,1,0)</f>
        <v>0</v>
      </c>
      <c r="R9" s="119">
        <f>IF(C9="","",RANK(T9,$T$9:$T$13))</f>
        <v>1</v>
      </c>
      <c r="S9" s="2"/>
      <c r="T9" s="30">
        <f>10000*(P9-Q9)+(N9-O9)+U9</f>
        <v>0</v>
      </c>
      <c r="U9" s="30">
        <f>IF(C9="",-100000,0)</f>
        <v>0</v>
      </c>
      <c r="V9" t="str">
        <f>+C9</f>
        <v>&lt;Spieler/Mannschaft E1&gt;</v>
      </c>
    </row>
    <row r="10" spans="1:22" ht="19.5" customHeight="1">
      <c r="A10" s="2"/>
      <c r="B10" s="10">
        <v>2</v>
      </c>
      <c r="C10" s="95" t="s">
        <v>43</v>
      </c>
      <c r="D10" s="22" t="str">
        <f>IF(ISBLANK(G9)," ",+G9)</f>
        <v> </v>
      </c>
      <c r="E10" s="24" t="str">
        <f>IF(ISBLANK(F9)," ",+F9)</f>
        <v> </v>
      </c>
      <c r="F10" s="26"/>
      <c r="G10" s="23"/>
      <c r="H10" s="92"/>
      <c r="I10" s="93"/>
      <c r="J10" s="94"/>
      <c r="K10" s="93"/>
      <c r="L10" s="94"/>
      <c r="M10" s="93"/>
      <c r="N10" s="129">
        <f>+D10+H10+J10+L10</f>
        <v>0</v>
      </c>
      <c r="O10" s="126">
        <f>+E10+I10+K10+M10</f>
        <v>0</v>
      </c>
      <c r="P10" s="115">
        <f>IF(D10&gt;E10,1,0)+IF(F10&gt;G10,1,0)+IF(H10&gt;I10,1,0)+IF(J10&gt;K10,1,0)+IF(L10&gt;M10,1,0)</f>
        <v>0</v>
      </c>
      <c r="Q10" s="116">
        <f>IF(E10&gt;D10,1,0)+IF(G10&gt;F10,1,0)+IF(I10&gt;H10,1,0)+IF(K10&gt;J10,1,0)+IF(M10&gt;L10,1,0)</f>
        <v>0</v>
      </c>
      <c r="R10" s="119">
        <f>IF(C10="","",RANK(T10,$T$9:$T$13))</f>
        <v>1</v>
      </c>
      <c r="S10" s="2"/>
      <c r="T10" s="30">
        <f>10000*(P10-Q10)+(N10-O10)+U10</f>
        <v>0</v>
      </c>
      <c r="U10" s="30">
        <f>IF(C10="",-100000,0)</f>
        <v>0</v>
      </c>
      <c r="V10" t="str">
        <f>+C10</f>
        <v>&lt;Spieler/Mannschaft E2&gt; </v>
      </c>
    </row>
    <row r="11" spans="1:22" ht="19.5" customHeight="1">
      <c r="A11" s="2"/>
      <c r="B11" s="10">
        <v>3</v>
      </c>
      <c r="C11" s="95"/>
      <c r="D11" s="22" t="str">
        <f>IF(ISBLANK(I9)," ",+I9)</f>
        <v> </v>
      </c>
      <c r="E11" s="24" t="str">
        <f>IF(ISBLANK(H9)," ",+H9)</f>
        <v> </v>
      </c>
      <c r="F11" s="22" t="str">
        <f>IF(ISBLANK(I10)," ",+I10)</f>
        <v> </v>
      </c>
      <c r="G11" s="24" t="str">
        <f>IF(ISBLANK(H10)," ",+H10)</f>
        <v> </v>
      </c>
      <c r="H11" s="26"/>
      <c r="I11" s="23"/>
      <c r="J11" s="92"/>
      <c r="K11" s="93"/>
      <c r="L11" s="94"/>
      <c r="M11" s="93"/>
      <c r="N11" s="129">
        <f>+F11+D11+J11+L11</f>
        <v>0</v>
      </c>
      <c r="O11" s="126">
        <f>+G11+E11+K11+M11</f>
        <v>0</v>
      </c>
      <c r="P11" s="115">
        <f>IF(D11&gt;E11,1,0)+IF(F11&gt;G11,1,0)+IF(H11&gt;I11,1,0)+IF(J11&gt;K11,1,0)+IF(L11&gt;M11,1,0)</f>
        <v>0</v>
      </c>
      <c r="Q11" s="116">
        <f>IF(E11&gt;D11,1,0)+IF(G11&gt;F11,1,0)+IF(I11&gt;H11,1,0)+IF(K11&gt;J11,1,0)+IF(M11&gt;L11,1,0)</f>
        <v>0</v>
      </c>
      <c r="R11" s="119">
        <f>IF(C11="","",RANK(T11,$T$9:$T$13))</f>
      </c>
      <c r="S11" s="2"/>
      <c r="T11" s="30">
        <f>10000*(P11-Q11)+(N11-O11)+U11</f>
        <v>-100000</v>
      </c>
      <c r="U11" s="30">
        <f>IF(C11="",-100000,0)</f>
        <v>-100000</v>
      </c>
      <c r="V11">
        <f>+C11</f>
        <v>0</v>
      </c>
    </row>
    <row r="12" spans="1:22" ht="19.5" customHeight="1">
      <c r="A12" s="2"/>
      <c r="B12" s="10">
        <v>4</v>
      </c>
      <c r="C12" s="95"/>
      <c r="D12" s="22" t="str">
        <f>IF(ISBLANK(K9)," ",+K9)</f>
        <v> </v>
      </c>
      <c r="E12" s="24" t="str">
        <f>IF(ISBLANK(J9)," ",+J9)</f>
        <v> </v>
      </c>
      <c r="F12" s="22" t="str">
        <f>IF(ISBLANK(K10)," ",+K10)</f>
        <v> </v>
      </c>
      <c r="G12" s="24" t="str">
        <f>IF(ISBLANK(J10)," ",+J10)</f>
        <v> </v>
      </c>
      <c r="H12" s="22" t="str">
        <f>IF(ISBLANK(K11)," ",+K11)</f>
        <v> </v>
      </c>
      <c r="I12" s="24" t="str">
        <f>IF(ISBLANK(J11)," ",+J11)</f>
        <v> </v>
      </c>
      <c r="J12" s="26"/>
      <c r="K12" s="23"/>
      <c r="L12" s="92"/>
      <c r="M12" s="93"/>
      <c r="N12" s="129">
        <f>+F12+H12+D12+L12</f>
        <v>0</v>
      </c>
      <c r="O12" s="126">
        <f>+G12+I12+E12+M12</f>
        <v>0</v>
      </c>
      <c r="P12" s="115">
        <f>IF(D12&gt;E12,1,0)+IF(F12&gt;G12,1,0)+IF(H12&gt;I12,1,0)+IF(J12&gt;K12,1,0)+IF(L12&gt;M12,1,0)</f>
        <v>0</v>
      </c>
      <c r="Q12" s="116">
        <f>IF(E12&gt;D12,1,0)+IF(G12&gt;F12,1,0)+IF(I12&gt;H12,1,0)+IF(K12&gt;J12,1,0)+IF(M12&gt;L12,1,0)</f>
        <v>0</v>
      </c>
      <c r="R12" s="119">
        <f>IF(C12="","",RANK(T12,$T$9:$T$13))</f>
      </c>
      <c r="S12" s="2"/>
      <c r="T12" s="30">
        <f>10000*(P12-Q12)+(N12-O12)+U12</f>
        <v>-100000</v>
      </c>
      <c r="U12" s="30">
        <f>IF(C12="",-100000,0)</f>
        <v>-100000</v>
      </c>
      <c r="V12">
        <f>+C12</f>
        <v>0</v>
      </c>
    </row>
    <row r="13" spans="1:22" ht="19.5" customHeight="1" thickBot="1">
      <c r="A13" s="2"/>
      <c r="B13" s="11">
        <v>5</v>
      </c>
      <c r="C13" s="96"/>
      <c r="D13" s="73" t="str">
        <f>IF(ISBLANK(M9)," ",+M9)</f>
        <v> </v>
      </c>
      <c r="E13" s="25" t="str">
        <f>IF(ISBLANK(L9)," ",+L9)</f>
        <v> </v>
      </c>
      <c r="F13" s="73" t="str">
        <f>IF(ISBLANK(M10)," ",+M10)</f>
        <v> </v>
      </c>
      <c r="G13" s="25" t="str">
        <f>IF(ISBLANK(L10)," ",+L10)</f>
        <v> </v>
      </c>
      <c r="H13" s="73" t="str">
        <f>IF(ISBLANK(M11)," ",+M11)</f>
        <v> </v>
      </c>
      <c r="I13" s="25" t="str">
        <f>IF(ISBLANK(L11)," ",+L11)</f>
        <v> </v>
      </c>
      <c r="J13" s="73" t="str">
        <f>IF(ISBLANK(M12)," ",+M12)</f>
        <v> </v>
      </c>
      <c r="K13" s="25" t="str">
        <f>IF(ISBLANK(L12)," ",+L12)</f>
        <v> </v>
      </c>
      <c r="L13" s="27"/>
      <c r="M13" s="28"/>
      <c r="N13" s="130">
        <f>+F13+H13+J13+D13</f>
        <v>0</v>
      </c>
      <c r="O13" s="131">
        <f>+G13+I13+K13+E13</f>
        <v>0</v>
      </c>
      <c r="P13" s="120">
        <f>IF(D13&gt;E13,1,0)+IF(F13&gt;G13,1,0)+IF(H13&gt;I13,1,0)+IF(J13&gt;K13,1,0)+IF(L13&gt;M13,1,0)</f>
        <v>0</v>
      </c>
      <c r="Q13" s="121">
        <f>IF(E13&gt;D13,1,0)+IF(G13&gt;F13,1,0)+IF(I13&gt;H13,1,0)+IF(K13&gt;J13,1,0)+IF(M13&gt;L13,1,0)</f>
        <v>0</v>
      </c>
      <c r="R13" s="122">
        <f>IF(C13="","",RANK(T13,$T$9:$T$13))</f>
      </c>
      <c r="S13" s="2"/>
      <c r="T13" s="30">
        <f>10000*(P13-Q13)+(N13-O13)+U13</f>
        <v>-100000</v>
      </c>
      <c r="U13" s="30">
        <f>IF(C13="",-100000,0)</f>
        <v>-100000</v>
      </c>
      <c r="V13">
        <f>+C13</f>
        <v>0</v>
      </c>
    </row>
    <row r="14" spans="1:19" ht="16.5" thickTop="1">
      <c r="A14" s="2"/>
      <c r="B14" s="3"/>
      <c r="C14" s="16"/>
      <c r="D14" s="16"/>
      <c r="E14" s="2"/>
      <c r="F14" s="2"/>
      <c r="G14" s="2"/>
      <c r="H14" s="2"/>
      <c r="I14" s="2"/>
      <c r="J14" s="2"/>
      <c r="K14" s="2"/>
      <c r="L14" s="2"/>
      <c r="M14" s="2"/>
      <c r="N14" s="2"/>
      <c r="O14" s="2"/>
      <c r="P14" s="2"/>
      <c r="Q14" s="2"/>
      <c r="R14" s="17"/>
      <c r="S14" s="2"/>
    </row>
    <row r="15" spans="1:19" ht="16.5" thickBot="1">
      <c r="A15" s="2"/>
      <c r="B15" s="3"/>
      <c r="C15" s="16"/>
      <c r="D15" s="16"/>
      <c r="E15" s="2"/>
      <c r="F15" s="2"/>
      <c r="G15" s="2"/>
      <c r="H15" s="2"/>
      <c r="I15" s="2"/>
      <c r="J15" s="2"/>
      <c r="K15" s="2"/>
      <c r="L15" s="2"/>
      <c r="M15" s="2"/>
      <c r="N15" s="2"/>
      <c r="O15" s="2"/>
      <c r="P15" s="2"/>
      <c r="Q15" s="2"/>
      <c r="R15" s="17"/>
      <c r="S15" s="2"/>
    </row>
    <row r="16" spans="1:19" ht="18.75" thickTop="1">
      <c r="A16" s="2"/>
      <c r="B16" s="4"/>
      <c r="C16" s="5"/>
      <c r="D16" s="5"/>
      <c r="E16" s="5"/>
      <c r="F16" s="5"/>
      <c r="G16" s="5"/>
      <c r="H16" s="5"/>
      <c r="I16" s="5"/>
      <c r="J16" s="5"/>
      <c r="K16" s="5"/>
      <c r="L16" s="5"/>
      <c r="M16" s="5"/>
      <c r="N16" s="5"/>
      <c r="O16" s="6" t="s">
        <v>33</v>
      </c>
      <c r="P16" s="6"/>
      <c r="Q16" s="6"/>
      <c r="R16" s="14"/>
      <c r="S16" s="2"/>
    </row>
    <row r="17" spans="1:19" ht="15.75">
      <c r="A17" s="2"/>
      <c r="B17" s="7"/>
      <c r="C17" s="2"/>
      <c r="D17" s="2"/>
      <c r="E17" s="2"/>
      <c r="F17" s="2"/>
      <c r="G17" s="2"/>
      <c r="H17" s="2"/>
      <c r="I17" s="2"/>
      <c r="J17" s="2"/>
      <c r="K17" s="2"/>
      <c r="L17" s="2"/>
      <c r="M17" s="2"/>
      <c r="N17" s="2"/>
      <c r="O17" s="2"/>
      <c r="P17" s="2"/>
      <c r="Q17" s="2"/>
      <c r="R17" s="15"/>
      <c r="S17" s="2"/>
    </row>
    <row r="18" spans="1:19" ht="18">
      <c r="A18" s="2"/>
      <c r="B18" s="8" t="s">
        <v>1</v>
      </c>
      <c r="C18" s="9" t="s">
        <v>2</v>
      </c>
      <c r="D18" s="134">
        <v>1</v>
      </c>
      <c r="E18" s="135"/>
      <c r="F18" s="134">
        <v>2</v>
      </c>
      <c r="G18" s="135"/>
      <c r="H18" s="134">
        <v>3</v>
      </c>
      <c r="I18" s="135"/>
      <c r="J18" s="134">
        <v>4</v>
      </c>
      <c r="K18" s="135"/>
      <c r="L18" s="134">
        <v>5</v>
      </c>
      <c r="M18" s="135"/>
      <c r="N18" s="134" t="s">
        <v>58</v>
      </c>
      <c r="O18" s="135"/>
      <c r="P18" s="136" t="s">
        <v>9</v>
      </c>
      <c r="Q18" s="137"/>
      <c r="R18" s="29" t="s">
        <v>3</v>
      </c>
      <c r="S18" s="2"/>
    </row>
    <row r="19" spans="1:22" ht="19.5" customHeight="1">
      <c r="A19" s="2"/>
      <c r="B19" s="10">
        <v>1</v>
      </c>
      <c r="C19" s="95" t="s">
        <v>40</v>
      </c>
      <c r="D19" s="21"/>
      <c r="E19" s="23"/>
      <c r="F19" s="92"/>
      <c r="G19" s="93"/>
      <c r="H19" s="94"/>
      <c r="I19" s="93"/>
      <c r="J19" s="94"/>
      <c r="K19" s="93"/>
      <c r="L19" s="94"/>
      <c r="M19" s="93"/>
      <c r="N19" s="129">
        <f>+F19+H19+J19+L19</f>
        <v>0</v>
      </c>
      <c r="O19" s="126">
        <f>+G19+I19+K19+M19</f>
        <v>0</v>
      </c>
      <c r="P19" s="115">
        <f>IF(D19&gt;E19,1,0)+IF(F19&gt;G19,1,0)+IF(H19&gt;I19,1,0)+IF(J19&gt;K19,1,0)+IF(L19&gt;M19,1,0)</f>
        <v>0</v>
      </c>
      <c r="Q19" s="116">
        <f>IF(E19&gt;D19,1,0)+IF(G19&gt;F19,1,0)+IF(I19&gt;H19,1,0)+IF(K19&gt;J19,1,0)+IF(M19&gt;L19,1,0)</f>
        <v>0</v>
      </c>
      <c r="R19" s="119">
        <f>IF(C19="","",RANK(T19,$T$19:$T$23))</f>
        <v>1</v>
      </c>
      <c r="S19" s="2"/>
      <c r="T19" s="30">
        <f>10000*(P19-Q19)+(N19-O19)+U19</f>
        <v>0</v>
      </c>
      <c r="U19" s="30">
        <f>IF(C19="",-100000,0)</f>
        <v>0</v>
      </c>
      <c r="V19" t="str">
        <f>+C19</f>
        <v>&lt;Spieler/Mannschaft F1&gt;</v>
      </c>
    </row>
    <row r="20" spans="1:22" ht="19.5" customHeight="1">
      <c r="A20" s="2"/>
      <c r="B20" s="10">
        <v>2</v>
      </c>
      <c r="C20" s="95" t="s">
        <v>41</v>
      </c>
      <c r="D20" s="22" t="str">
        <f>IF(ISBLANK(G19)," ",+G19)</f>
        <v> </v>
      </c>
      <c r="E20" s="24" t="str">
        <f>IF(ISBLANK(F19)," ",+F19)</f>
        <v> </v>
      </c>
      <c r="F20" s="26"/>
      <c r="G20" s="23"/>
      <c r="H20" s="92"/>
      <c r="I20" s="93"/>
      <c r="J20" s="94"/>
      <c r="K20" s="93"/>
      <c r="L20" s="94"/>
      <c r="M20" s="93"/>
      <c r="N20" s="129">
        <f>+D20+H20+J20+L20</f>
        <v>0</v>
      </c>
      <c r="O20" s="126">
        <f>+E20+I20+K20+M20</f>
        <v>0</v>
      </c>
      <c r="P20" s="115">
        <f>IF(D20&gt;E20,1,0)+IF(F20&gt;G20,1,0)+IF(H20&gt;I20,1,0)+IF(J20&gt;K20,1,0)+IF(L20&gt;M20,1,0)</f>
        <v>0</v>
      </c>
      <c r="Q20" s="116">
        <f>IF(E20&gt;D20,1,0)+IF(G20&gt;F20,1,0)+IF(I20&gt;H20,1,0)+IF(K20&gt;J20,1,0)+IF(M20&gt;L20,1,0)</f>
        <v>0</v>
      </c>
      <c r="R20" s="119">
        <f>IF(C20="","",RANK(T20,$T$19:$T$23))</f>
        <v>1</v>
      </c>
      <c r="S20" s="2"/>
      <c r="T20" s="30">
        <f>10000*(P20-Q20)+(N20-O20)+U20</f>
        <v>0</v>
      </c>
      <c r="U20" s="30">
        <f>IF(C20="",-100000,0)</f>
        <v>0</v>
      </c>
      <c r="V20" t="str">
        <f>+C20</f>
        <v>&lt;Spieler/Mannschaft F2&gt; </v>
      </c>
    </row>
    <row r="21" spans="1:22" ht="19.5" customHeight="1">
      <c r="A21" s="2"/>
      <c r="B21" s="10">
        <v>3</v>
      </c>
      <c r="C21" s="95"/>
      <c r="D21" s="22" t="str">
        <f>IF(ISBLANK(I19)," ",+I19)</f>
        <v> </v>
      </c>
      <c r="E21" s="24" t="str">
        <f>IF(ISBLANK(H19)," ",+H19)</f>
        <v> </v>
      </c>
      <c r="F21" s="22" t="str">
        <f>IF(ISBLANK(I20)," ",+I20)</f>
        <v> </v>
      </c>
      <c r="G21" s="24" t="str">
        <f>IF(ISBLANK(H20)," ",+H20)</f>
        <v> </v>
      </c>
      <c r="H21" s="26"/>
      <c r="I21" s="23"/>
      <c r="J21" s="92"/>
      <c r="K21" s="93"/>
      <c r="L21" s="94"/>
      <c r="M21" s="93"/>
      <c r="N21" s="129">
        <f>+F21+D21+J21+L21</f>
        <v>0</v>
      </c>
      <c r="O21" s="126">
        <f>+G21+E21+K21+M21</f>
        <v>0</v>
      </c>
      <c r="P21" s="115">
        <f>IF(D21&gt;E21,1,0)+IF(F21&gt;G21,1,0)+IF(H21&gt;I21,1,0)+IF(J21&gt;K21,1,0)+IF(L21&gt;M21,1,0)</f>
        <v>0</v>
      </c>
      <c r="Q21" s="116">
        <f>IF(E21&gt;D21,1,0)+IF(G21&gt;F21,1,0)+IF(I21&gt;H21,1,0)+IF(K21&gt;J21,1,0)+IF(M21&gt;L21,1,0)</f>
        <v>0</v>
      </c>
      <c r="R21" s="119">
        <f>IF(C21="","",RANK(T21,$T$19:$T$23))</f>
      </c>
      <c r="S21" s="2"/>
      <c r="T21" s="30">
        <f>10000*(P21-Q21)+(N21-O21)+U21</f>
        <v>-100000</v>
      </c>
      <c r="U21" s="30">
        <f>IF(C21="",-100000,0)</f>
        <v>-100000</v>
      </c>
      <c r="V21">
        <f>+C21</f>
        <v>0</v>
      </c>
    </row>
    <row r="22" spans="1:22" ht="19.5" customHeight="1">
      <c r="A22" s="2"/>
      <c r="B22" s="10">
        <v>4</v>
      </c>
      <c r="C22" s="95"/>
      <c r="D22" s="22" t="str">
        <f>IF(ISBLANK(K19)," ",+K19)</f>
        <v> </v>
      </c>
      <c r="E22" s="24" t="str">
        <f>IF(ISBLANK(J19)," ",+J19)</f>
        <v> </v>
      </c>
      <c r="F22" s="22" t="str">
        <f>IF(ISBLANK(K20)," ",+K20)</f>
        <v> </v>
      </c>
      <c r="G22" s="24" t="str">
        <f>IF(ISBLANK(J20)," ",+J20)</f>
        <v> </v>
      </c>
      <c r="H22" s="22" t="str">
        <f>IF(ISBLANK(K21)," ",+K21)</f>
        <v> </v>
      </c>
      <c r="I22" s="24" t="str">
        <f>IF(ISBLANK(J21)," ",+J21)</f>
        <v> </v>
      </c>
      <c r="J22" s="26"/>
      <c r="K22" s="23"/>
      <c r="L22" s="92"/>
      <c r="M22" s="93"/>
      <c r="N22" s="129">
        <f>+F22+H22+D22+L22</f>
        <v>0</v>
      </c>
      <c r="O22" s="126">
        <f>+G22+I22+E22+M22</f>
        <v>0</v>
      </c>
      <c r="P22" s="115">
        <f>IF(D22&gt;E22,1,0)+IF(F22&gt;G22,1,0)+IF(H22&gt;I22,1,0)+IF(J22&gt;K22,1,0)+IF(L22&gt;M22,1,0)</f>
        <v>0</v>
      </c>
      <c r="Q22" s="116">
        <f>IF(E22&gt;D22,1,0)+IF(G22&gt;F22,1,0)+IF(I22&gt;H22,1,0)+IF(K22&gt;J22,1,0)+IF(M22&gt;L22,1,0)</f>
        <v>0</v>
      </c>
      <c r="R22" s="119">
        <f>IF(C22="","",RANK(T22,$T$19:$T$23))</f>
      </c>
      <c r="S22" s="2"/>
      <c r="T22" s="30">
        <f>10000*(P22-Q22)+(N22-O22)+U22</f>
        <v>-100000</v>
      </c>
      <c r="U22" s="30">
        <f>IF(C22="",-100000,0)</f>
        <v>-100000</v>
      </c>
      <c r="V22">
        <f>+C22</f>
        <v>0</v>
      </c>
    </row>
    <row r="23" spans="1:22" ht="19.5" customHeight="1" thickBot="1">
      <c r="A23" s="2"/>
      <c r="B23" s="11">
        <v>5</v>
      </c>
      <c r="C23" s="96"/>
      <c r="D23" s="73" t="str">
        <f>IF(ISBLANK(M19)," ",+M19)</f>
        <v> </v>
      </c>
      <c r="E23" s="25" t="str">
        <f>IF(ISBLANK(L19)," ",+L19)</f>
        <v> </v>
      </c>
      <c r="F23" s="73" t="str">
        <f>IF(ISBLANK(M20)," ",+M20)</f>
        <v> </v>
      </c>
      <c r="G23" s="25" t="str">
        <f>IF(ISBLANK(L20)," ",+L20)</f>
        <v> </v>
      </c>
      <c r="H23" s="73" t="str">
        <f>IF(ISBLANK(M21)," ",+M21)</f>
        <v> </v>
      </c>
      <c r="I23" s="25" t="str">
        <f>IF(ISBLANK(L21)," ",+L21)</f>
        <v> </v>
      </c>
      <c r="J23" s="73" t="str">
        <f>IF(ISBLANK(M22)," ",+M22)</f>
        <v> </v>
      </c>
      <c r="K23" s="25" t="str">
        <f>IF(ISBLANK(L22)," ",+L22)</f>
        <v> </v>
      </c>
      <c r="L23" s="27"/>
      <c r="M23" s="28"/>
      <c r="N23" s="130">
        <f>+F23+H23+J23+D23</f>
        <v>0</v>
      </c>
      <c r="O23" s="131">
        <f>+G23+I23+K23+E23</f>
        <v>0</v>
      </c>
      <c r="P23" s="120">
        <f>IF(D23&gt;E23,1,0)+IF(F23&gt;G23,1,0)+IF(H23&gt;I23,1,0)+IF(J23&gt;K23,1,0)+IF(L23&gt;M23,1,0)</f>
        <v>0</v>
      </c>
      <c r="Q23" s="121">
        <f>IF(E23&gt;D23,1,0)+IF(G23&gt;F23,1,0)+IF(I23&gt;H23,1,0)+IF(K23&gt;J23,1,0)+IF(M23&gt;L23,1,0)</f>
        <v>0</v>
      </c>
      <c r="R23" s="122">
        <f>IF(C23="","",RANK(T23,$T$19:$T$23))</f>
      </c>
      <c r="S23" s="2"/>
      <c r="T23" s="30">
        <f>10000*(P23-Q23)+(N23-O23)+U23</f>
        <v>-100000</v>
      </c>
      <c r="U23" s="30">
        <f>IF(C23="",-100000,0)</f>
        <v>-100000</v>
      </c>
      <c r="V23">
        <f>+C23</f>
        <v>0</v>
      </c>
    </row>
    <row r="24" spans="1:19" ht="16.5" thickTop="1">
      <c r="A24" s="2"/>
      <c r="B24" s="3"/>
      <c r="C24" s="16"/>
      <c r="D24" s="16"/>
      <c r="E24" s="2"/>
      <c r="F24" s="2"/>
      <c r="G24" s="2"/>
      <c r="H24" s="2"/>
      <c r="I24" s="2"/>
      <c r="J24" s="2"/>
      <c r="K24" s="2"/>
      <c r="L24" s="2"/>
      <c r="M24" s="2"/>
      <c r="N24" s="2"/>
      <c r="O24" s="2"/>
      <c r="P24" s="2"/>
      <c r="Q24" s="2"/>
      <c r="R24" s="17"/>
      <c r="S24" s="2"/>
    </row>
    <row r="25" spans="1:19" ht="16.5" thickBot="1">
      <c r="A25" s="2"/>
      <c r="B25" s="2"/>
      <c r="C25" s="16"/>
      <c r="D25" s="16"/>
      <c r="E25" s="2"/>
      <c r="F25" s="2"/>
      <c r="G25" s="2"/>
      <c r="H25" s="2"/>
      <c r="I25" s="2"/>
      <c r="J25" s="2"/>
      <c r="K25" s="2"/>
      <c r="L25" s="2"/>
      <c r="M25" s="2"/>
      <c r="N25" s="2"/>
      <c r="O25" s="2"/>
      <c r="P25" s="2"/>
      <c r="Q25" s="2"/>
      <c r="R25" s="17"/>
      <c r="S25" s="2"/>
    </row>
    <row r="26" spans="1:19" ht="18.75" thickTop="1">
      <c r="A26" s="2"/>
      <c r="B26" s="4"/>
      <c r="C26" s="5"/>
      <c r="D26" s="5"/>
      <c r="E26" s="5"/>
      <c r="F26" s="5"/>
      <c r="G26" s="5"/>
      <c r="H26" s="5"/>
      <c r="I26" s="5"/>
      <c r="J26" s="5"/>
      <c r="K26" s="5"/>
      <c r="L26" s="5"/>
      <c r="M26" s="5"/>
      <c r="N26" s="5"/>
      <c r="O26" s="6" t="s">
        <v>34</v>
      </c>
      <c r="P26" s="6"/>
      <c r="Q26" s="6"/>
      <c r="R26" s="14"/>
      <c r="S26" s="2"/>
    </row>
    <row r="27" spans="1:19" ht="15.75">
      <c r="A27" s="2"/>
      <c r="B27" s="7"/>
      <c r="C27" s="2"/>
      <c r="D27" s="2"/>
      <c r="E27" s="2"/>
      <c r="F27" s="2"/>
      <c r="G27" s="2"/>
      <c r="H27" s="2"/>
      <c r="I27" s="2"/>
      <c r="J27" s="2"/>
      <c r="K27" s="2"/>
      <c r="L27" s="2"/>
      <c r="M27" s="2"/>
      <c r="N27" s="2"/>
      <c r="O27" s="2"/>
      <c r="P27" s="2"/>
      <c r="Q27" s="2"/>
      <c r="R27" s="15"/>
      <c r="S27" s="2"/>
    </row>
    <row r="28" spans="1:19" ht="18">
      <c r="A28" s="2"/>
      <c r="B28" s="8" t="s">
        <v>1</v>
      </c>
      <c r="C28" s="9" t="s">
        <v>2</v>
      </c>
      <c r="D28" s="134">
        <v>1</v>
      </c>
      <c r="E28" s="135"/>
      <c r="F28" s="134">
        <v>2</v>
      </c>
      <c r="G28" s="135"/>
      <c r="H28" s="134">
        <v>3</v>
      </c>
      <c r="I28" s="135"/>
      <c r="J28" s="134">
        <v>4</v>
      </c>
      <c r="K28" s="135"/>
      <c r="L28" s="134">
        <v>5</v>
      </c>
      <c r="M28" s="135"/>
      <c r="N28" s="134" t="s">
        <v>58</v>
      </c>
      <c r="O28" s="135"/>
      <c r="P28" s="136" t="s">
        <v>9</v>
      </c>
      <c r="Q28" s="137"/>
      <c r="R28" s="29" t="s">
        <v>3</v>
      </c>
      <c r="S28" s="2"/>
    </row>
    <row r="29" spans="1:22" ht="19.5" customHeight="1">
      <c r="A29" s="2"/>
      <c r="B29" s="10">
        <v>1</v>
      </c>
      <c r="C29" s="95" t="s">
        <v>38</v>
      </c>
      <c r="D29" s="21"/>
      <c r="E29" s="23"/>
      <c r="F29" s="92"/>
      <c r="G29" s="93"/>
      <c r="H29" s="94"/>
      <c r="I29" s="93"/>
      <c r="J29" s="94"/>
      <c r="K29" s="93"/>
      <c r="L29" s="94"/>
      <c r="M29" s="93"/>
      <c r="N29" s="129">
        <f>+F29+H29+J29+L29</f>
        <v>0</v>
      </c>
      <c r="O29" s="126">
        <f>+G29+I29+K29+M29</f>
        <v>0</v>
      </c>
      <c r="P29" s="115">
        <f>IF(D29&gt;E29,1,0)+IF(F29&gt;G29,1,0)+IF(H29&gt;I29,1,0)+IF(J29&gt;K29,1,0)+IF(L29&gt;M29,1,0)</f>
        <v>0</v>
      </c>
      <c r="Q29" s="116">
        <f>IF(E29&gt;D29,1,0)+IF(G29&gt;F29,1,0)+IF(I29&gt;H29,1,0)+IF(K29&gt;J29,1,0)+IF(M29&gt;L29,1,0)</f>
        <v>0</v>
      </c>
      <c r="R29" s="119">
        <f>IF(C29="","",RANK(T29,$T$29:$T$33))</f>
        <v>1</v>
      </c>
      <c r="S29" s="2"/>
      <c r="T29" s="30">
        <f>10000*(P29-Q29)+(N29-O29)+U29</f>
        <v>0</v>
      </c>
      <c r="U29" s="30">
        <f>IF(C29="",-100000,0)</f>
        <v>0</v>
      </c>
      <c r="V29" t="str">
        <f>+C29</f>
        <v>&lt;Spieler/Mannschaft G1&gt;</v>
      </c>
    </row>
    <row r="30" spans="1:22" ht="19.5" customHeight="1">
      <c r="A30" s="2"/>
      <c r="B30" s="10">
        <v>2</v>
      </c>
      <c r="C30" s="95" t="s">
        <v>39</v>
      </c>
      <c r="D30" s="22" t="str">
        <f>IF(ISBLANK(G29)," ",+G29)</f>
        <v> </v>
      </c>
      <c r="E30" s="24" t="str">
        <f>IF(ISBLANK(F29)," ",+F29)</f>
        <v> </v>
      </c>
      <c r="F30" s="26"/>
      <c r="G30" s="23"/>
      <c r="H30" s="92"/>
      <c r="I30" s="93"/>
      <c r="J30" s="94"/>
      <c r="K30" s="93"/>
      <c r="L30" s="94"/>
      <c r="M30" s="93"/>
      <c r="N30" s="129">
        <f>+D30+H30+J30+L30</f>
        <v>0</v>
      </c>
      <c r="O30" s="126">
        <f>+E30+I30+K30+M30</f>
        <v>0</v>
      </c>
      <c r="P30" s="115">
        <f>IF(D30&gt;E30,1,0)+IF(F30&gt;G30,1,0)+IF(H30&gt;I30,1,0)+IF(J30&gt;K30,1,0)+IF(L30&gt;M30,1,0)</f>
        <v>0</v>
      </c>
      <c r="Q30" s="116">
        <f>IF(E30&gt;D30,1,0)+IF(G30&gt;F30,1,0)+IF(I30&gt;H30,1,0)+IF(K30&gt;J30,1,0)+IF(M30&gt;L30,1,0)</f>
        <v>0</v>
      </c>
      <c r="R30" s="119">
        <f>IF(C30="","",RANK(T30,$T$29:$T$33))</f>
        <v>1</v>
      </c>
      <c r="S30" s="2"/>
      <c r="T30" s="30">
        <f>10000*(P30-Q30)+(N30-O30)+U30</f>
        <v>0</v>
      </c>
      <c r="U30" s="30">
        <f>IF(C30="",-100000,0)</f>
        <v>0</v>
      </c>
      <c r="V30" t="str">
        <f>+C30</f>
        <v>&lt;Spieler/Mannschaft G2&gt; </v>
      </c>
    </row>
    <row r="31" spans="1:22" ht="19.5" customHeight="1">
      <c r="A31" s="2"/>
      <c r="B31" s="10">
        <v>3</v>
      </c>
      <c r="C31" s="95"/>
      <c r="D31" s="22" t="str">
        <f>IF(ISBLANK(I29)," ",+I29)</f>
        <v> </v>
      </c>
      <c r="E31" s="24" t="str">
        <f>IF(ISBLANK(H29)," ",+H29)</f>
        <v> </v>
      </c>
      <c r="F31" s="22" t="str">
        <f>IF(ISBLANK(I30)," ",+I30)</f>
        <v> </v>
      </c>
      <c r="G31" s="24" t="str">
        <f>IF(ISBLANK(H30)," ",+H30)</f>
        <v> </v>
      </c>
      <c r="H31" s="26"/>
      <c r="I31" s="23"/>
      <c r="J31" s="92"/>
      <c r="K31" s="93"/>
      <c r="L31" s="94"/>
      <c r="M31" s="93"/>
      <c r="N31" s="129">
        <f>+F31+D31+J31+L31</f>
        <v>0</v>
      </c>
      <c r="O31" s="126">
        <f>+G31+E31+K31+M31</f>
        <v>0</v>
      </c>
      <c r="P31" s="115">
        <f>IF(D31&gt;E31,1,0)+IF(F31&gt;G31,1,0)+IF(H31&gt;I31,1,0)+IF(J31&gt;K31,1,0)+IF(L31&gt;M31,1,0)</f>
        <v>0</v>
      </c>
      <c r="Q31" s="116">
        <f>IF(E31&gt;D31,1,0)+IF(G31&gt;F31,1,0)+IF(I31&gt;H31,1,0)+IF(K31&gt;J31,1,0)+IF(M31&gt;L31,1,0)</f>
        <v>0</v>
      </c>
      <c r="R31" s="119">
        <f>IF(C31="","",RANK(T31,$T$29:$T$33))</f>
      </c>
      <c r="S31" s="2"/>
      <c r="T31" s="30">
        <f>10000*(P31-Q31)+(N31-O31)+U31</f>
        <v>-100000</v>
      </c>
      <c r="U31" s="30">
        <f>IF(C31="",-100000,0)</f>
        <v>-100000</v>
      </c>
      <c r="V31">
        <f>+C31</f>
        <v>0</v>
      </c>
    </row>
    <row r="32" spans="1:22" ht="19.5" customHeight="1">
      <c r="A32" s="2"/>
      <c r="B32" s="10">
        <v>4</v>
      </c>
      <c r="C32" s="95"/>
      <c r="D32" s="22" t="str">
        <f>IF(ISBLANK(K29)," ",+K29)</f>
        <v> </v>
      </c>
      <c r="E32" s="24" t="str">
        <f>IF(ISBLANK(J29)," ",+J29)</f>
        <v> </v>
      </c>
      <c r="F32" s="22" t="str">
        <f>IF(ISBLANK(K30)," ",+K30)</f>
        <v> </v>
      </c>
      <c r="G32" s="24" t="str">
        <f>IF(ISBLANK(J30)," ",+J30)</f>
        <v> </v>
      </c>
      <c r="H32" s="22" t="str">
        <f>IF(ISBLANK(K31)," ",+K31)</f>
        <v> </v>
      </c>
      <c r="I32" s="24" t="str">
        <f>IF(ISBLANK(J31)," ",+J31)</f>
        <v> </v>
      </c>
      <c r="J32" s="26"/>
      <c r="K32" s="23"/>
      <c r="L32" s="92"/>
      <c r="M32" s="93"/>
      <c r="N32" s="129">
        <f>+F32+H32+D32+L32</f>
        <v>0</v>
      </c>
      <c r="O32" s="126">
        <f>+G32+I32+E32+M32</f>
        <v>0</v>
      </c>
      <c r="P32" s="115">
        <f>IF(D32&gt;E32,1,0)+IF(F32&gt;G32,1,0)+IF(H32&gt;I32,1,0)+IF(J32&gt;K32,1,0)+IF(L32&gt;M32,1,0)</f>
        <v>0</v>
      </c>
      <c r="Q32" s="116">
        <f>IF(E32&gt;D32,1,0)+IF(G32&gt;F32,1,0)+IF(I32&gt;H32,1,0)+IF(K32&gt;J32,1,0)+IF(M32&gt;L32,1,0)</f>
        <v>0</v>
      </c>
      <c r="R32" s="119">
        <f>IF(C32="","",RANK(T32,$T$29:$T$33))</f>
      </c>
      <c r="S32" s="2"/>
      <c r="T32" s="30">
        <f>10000*(P32-Q32)+(N32-O32)+U32</f>
        <v>-100000</v>
      </c>
      <c r="U32" s="30">
        <f>IF(C32="",-100000,0)</f>
        <v>-100000</v>
      </c>
      <c r="V32">
        <f>+C32</f>
        <v>0</v>
      </c>
    </row>
    <row r="33" spans="1:22" ht="19.5" customHeight="1" thickBot="1">
      <c r="A33" s="2"/>
      <c r="B33" s="11">
        <v>5</v>
      </c>
      <c r="C33" s="96"/>
      <c r="D33" s="73" t="str">
        <f>IF(ISBLANK(M29)," ",+M29)</f>
        <v> </v>
      </c>
      <c r="E33" s="25" t="str">
        <f>IF(ISBLANK(L29)," ",+L29)</f>
        <v> </v>
      </c>
      <c r="F33" s="73" t="str">
        <f>IF(ISBLANK(M30)," ",+M30)</f>
        <v> </v>
      </c>
      <c r="G33" s="25" t="str">
        <f>IF(ISBLANK(L30)," ",+L30)</f>
        <v> </v>
      </c>
      <c r="H33" s="73" t="str">
        <f>IF(ISBLANK(M31)," ",+M31)</f>
        <v> </v>
      </c>
      <c r="I33" s="25" t="str">
        <f>IF(ISBLANK(L31)," ",+L31)</f>
        <v> </v>
      </c>
      <c r="J33" s="73" t="str">
        <f>IF(ISBLANK(M32)," ",+M32)</f>
        <v> </v>
      </c>
      <c r="K33" s="25" t="str">
        <f>IF(ISBLANK(L32)," ",+L32)</f>
        <v> </v>
      </c>
      <c r="L33" s="27"/>
      <c r="M33" s="28"/>
      <c r="N33" s="130">
        <f>+F33+H33+J33+D33</f>
        <v>0</v>
      </c>
      <c r="O33" s="131">
        <f>+G33+I33+K33+E33</f>
        <v>0</v>
      </c>
      <c r="P33" s="120">
        <f>IF(D33&gt;E33,1,0)+IF(F33&gt;G33,1,0)+IF(H33&gt;I33,1,0)+IF(J33&gt;K33,1,0)+IF(L33&gt;M33,1,0)</f>
        <v>0</v>
      </c>
      <c r="Q33" s="121">
        <f>IF(E33&gt;D33,1,0)+IF(G33&gt;F33,1,0)+IF(I33&gt;H33,1,0)+IF(K33&gt;J33,1,0)+IF(M33&gt;L33,1,0)</f>
        <v>0</v>
      </c>
      <c r="R33" s="122">
        <f>IF(C33="","",RANK(T33,$T$29:$T$33))</f>
      </c>
      <c r="S33" s="2"/>
      <c r="T33" s="30">
        <f>10000*(P33-Q33)+(N33-O33)+U33</f>
        <v>-100000</v>
      </c>
      <c r="U33" s="30">
        <f>IF(C33="",-100000,0)</f>
        <v>-100000</v>
      </c>
      <c r="V33">
        <f>+C33</f>
        <v>0</v>
      </c>
    </row>
    <row r="34" spans="1:19" ht="16.5" thickTop="1">
      <c r="A34" s="2"/>
      <c r="B34" s="3"/>
      <c r="C34" s="16"/>
      <c r="D34" s="16"/>
      <c r="E34" s="2"/>
      <c r="F34" s="2"/>
      <c r="G34" s="2"/>
      <c r="H34" s="2"/>
      <c r="I34" s="2"/>
      <c r="J34" s="2"/>
      <c r="K34" s="2"/>
      <c r="L34" s="2"/>
      <c r="M34" s="2"/>
      <c r="N34" s="2"/>
      <c r="O34" s="2"/>
      <c r="P34" s="2"/>
      <c r="Q34" s="2"/>
      <c r="R34" s="17"/>
      <c r="S34" s="2"/>
    </row>
    <row r="35" spans="1:19" ht="16.5" thickBot="1">
      <c r="A35" s="2"/>
      <c r="B35" s="3"/>
      <c r="C35" s="16"/>
      <c r="D35" s="16"/>
      <c r="E35" s="2"/>
      <c r="F35" s="2"/>
      <c r="G35" s="2"/>
      <c r="H35" s="2"/>
      <c r="I35" s="2"/>
      <c r="J35" s="2"/>
      <c r="K35" s="2"/>
      <c r="L35" s="2"/>
      <c r="M35" s="2"/>
      <c r="N35" s="2"/>
      <c r="O35" s="2"/>
      <c r="P35" s="2"/>
      <c r="Q35" s="2"/>
      <c r="R35" s="17"/>
      <c r="S35" s="2"/>
    </row>
    <row r="36" spans="1:19" ht="18.75" thickTop="1">
      <c r="A36" s="2"/>
      <c r="B36" s="4"/>
      <c r="C36" s="5"/>
      <c r="D36" s="5"/>
      <c r="E36" s="5"/>
      <c r="F36" s="5"/>
      <c r="G36" s="5"/>
      <c r="H36" s="5"/>
      <c r="I36" s="5"/>
      <c r="J36" s="5"/>
      <c r="K36" s="5"/>
      <c r="L36" s="5"/>
      <c r="M36" s="5"/>
      <c r="N36" s="5"/>
      <c r="O36" s="6" t="s">
        <v>35</v>
      </c>
      <c r="P36" s="6"/>
      <c r="Q36" s="6"/>
      <c r="R36" s="14"/>
      <c r="S36" s="2"/>
    </row>
    <row r="37" spans="1:19" ht="15.75">
      <c r="A37" s="2"/>
      <c r="B37" s="7"/>
      <c r="C37" s="2"/>
      <c r="D37" s="2"/>
      <c r="E37" s="2"/>
      <c r="F37" s="2"/>
      <c r="G37" s="2"/>
      <c r="H37" s="2"/>
      <c r="I37" s="2"/>
      <c r="J37" s="2"/>
      <c r="K37" s="2"/>
      <c r="L37" s="2"/>
      <c r="M37" s="2"/>
      <c r="N37" s="2"/>
      <c r="O37" s="2"/>
      <c r="P37" s="2"/>
      <c r="Q37" s="2"/>
      <c r="R37" s="15"/>
      <c r="S37" s="2"/>
    </row>
    <row r="38" spans="1:19" ht="18">
      <c r="A38" s="2"/>
      <c r="B38" s="8" t="s">
        <v>1</v>
      </c>
      <c r="C38" s="9" t="s">
        <v>2</v>
      </c>
      <c r="D38" s="134">
        <v>1</v>
      </c>
      <c r="E38" s="135"/>
      <c r="F38" s="134">
        <v>2</v>
      </c>
      <c r="G38" s="135"/>
      <c r="H38" s="134">
        <v>3</v>
      </c>
      <c r="I38" s="135"/>
      <c r="J38" s="134">
        <v>4</v>
      </c>
      <c r="K38" s="135"/>
      <c r="L38" s="134">
        <v>5</v>
      </c>
      <c r="M38" s="135"/>
      <c r="N38" s="134" t="s">
        <v>58</v>
      </c>
      <c r="O38" s="135"/>
      <c r="P38" s="136" t="s">
        <v>9</v>
      </c>
      <c r="Q38" s="137"/>
      <c r="R38" s="29" t="s">
        <v>3</v>
      </c>
      <c r="S38" s="2"/>
    </row>
    <row r="39" spans="1:22" ht="19.5" customHeight="1">
      <c r="A39" s="2"/>
      <c r="B39" s="10">
        <v>1</v>
      </c>
      <c r="C39" s="95" t="s">
        <v>36</v>
      </c>
      <c r="D39" s="21"/>
      <c r="E39" s="23"/>
      <c r="F39" s="92"/>
      <c r="G39" s="93"/>
      <c r="H39" s="94"/>
      <c r="I39" s="93"/>
      <c r="J39" s="94"/>
      <c r="K39" s="93"/>
      <c r="L39" s="94"/>
      <c r="M39" s="93"/>
      <c r="N39" s="129">
        <f>+F39+H39+J39+L39</f>
        <v>0</v>
      </c>
      <c r="O39" s="126">
        <f>+G39+I39+K39+M39</f>
        <v>0</v>
      </c>
      <c r="P39" s="115">
        <f>IF(D39&gt;E39,1,0)+IF(F39&gt;G39,1,0)+IF(H39&gt;I39,1,0)+IF(J39&gt;K39,1,0)+IF(L39&gt;M39,1,0)</f>
        <v>0</v>
      </c>
      <c r="Q39" s="116">
        <f>IF(E39&gt;D39,1,0)+IF(G39&gt;F39,1,0)+IF(I39&gt;H39,1,0)+IF(K39&gt;J39,1,0)+IF(M39&gt;L39,1,0)</f>
        <v>0</v>
      </c>
      <c r="R39" s="119">
        <f>IF(C39="","",RANK(T39,$T$39:$T$43))</f>
        <v>1</v>
      </c>
      <c r="S39" s="2"/>
      <c r="T39" s="30">
        <f>10000*(P39-Q39)+(N39-O39)+U39</f>
        <v>0</v>
      </c>
      <c r="U39" s="30">
        <f>IF(C39="",-100000,0)</f>
        <v>0</v>
      </c>
      <c r="V39" t="str">
        <f>+C39</f>
        <v>&lt;Spieler/Mannschaft H1&gt;</v>
      </c>
    </row>
    <row r="40" spans="1:22" ht="19.5" customHeight="1">
      <c r="A40" s="2"/>
      <c r="B40" s="10">
        <v>2</v>
      </c>
      <c r="C40" s="95" t="s">
        <v>37</v>
      </c>
      <c r="D40" s="22" t="str">
        <f>IF(ISBLANK(G39)," ",+G39)</f>
        <v> </v>
      </c>
      <c r="E40" s="24" t="str">
        <f>IF(ISBLANK(F39)," ",+F39)</f>
        <v> </v>
      </c>
      <c r="F40" s="26"/>
      <c r="G40" s="23"/>
      <c r="H40" s="92"/>
      <c r="I40" s="93"/>
      <c r="J40" s="94"/>
      <c r="K40" s="93"/>
      <c r="L40" s="94"/>
      <c r="M40" s="93"/>
      <c r="N40" s="129">
        <f>+D40+H40+J40+L40</f>
        <v>0</v>
      </c>
      <c r="O40" s="126">
        <f>+E40+I40+K40+M40</f>
        <v>0</v>
      </c>
      <c r="P40" s="115">
        <f>IF(D40&gt;E40,1,0)+IF(F40&gt;G40,1,0)+IF(H40&gt;I40,1,0)+IF(J40&gt;K40,1,0)+IF(L40&gt;M40,1,0)</f>
        <v>0</v>
      </c>
      <c r="Q40" s="116">
        <f>IF(E40&gt;D40,1,0)+IF(G40&gt;F40,1,0)+IF(I40&gt;H40,1,0)+IF(K40&gt;J40,1,0)+IF(M40&gt;L40,1,0)</f>
        <v>0</v>
      </c>
      <c r="R40" s="119">
        <f>IF(C40="","",RANK(T40,$T$39:$T$43))</f>
        <v>1</v>
      </c>
      <c r="S40" s="2"/>
      <c r="T40" s="30">
        <f>10000*(P40-Q40)+(N40-O40)+U40</f>
        <v>0</v>
      </c>
      <c r="U40" s="30">
        <f>IF(C40="",-100000,0)</f>
        <v>0</v>
      </c>
      <c r="V40" t="str">
        <f>+C40</f>
        <v>&lt;Spieler/Mannschaft H2&gt; </v>
      </c>
    </row>
    <row r="41" spans="1:22" ht="19.5" customHeight="1">
      <c r="A41" s="2"/>
      <c r="B41" s="10">
        <v>3</v>
      </c>
      <c r="C41" s="95"/>
      <c r="D41" s="22" t="str">
        <f>IF(ISBLANK(I39)," ",+I39)</f>
        <v> </v>
      </c>
      <c r="E41" s="24" t="str">
        <f>IF(ISBLANK(H39)," ",+H39)</f>
        <v> </v>
      </c>
      <c r="F41" s="22" t="str">
        <f>IF(ISBLANK(I40)," ",+I40)</f>
        <v> </v>
      </c>
      <c r="G41" s="24" t="str">
        <f>IF(ISBLANK(H40)," ",+H40)</f>
        <v> </v>
      </c>
      <c r="H41" s="26"/>
      <c r="I41" s="23"/>
      <c r="J41" s="92"/>
      <c r="K41" s="93"/>
      <c r="L41" s="94"/>
      <c r="M41" s="93"/>
      <c r="N41" s="129">
        <f>+F41+D41+J41+L41</f>
        <v>0</v>
      </c>
      <c r="O41" s="126">
        <f>+G41+E41+K41+M41</f>
        <v>0</v>
      </c>
      <c r="P41" s="115">
        <f>IF(D41&gt;E41,1,0)+IF(F41&gt;G41,1,0)+IF(H41&gt;I41,1,0)+IF(J41&gt;K41,1,0)+IF(L41&gt;M41,1,0)</f>
        <v>0</v>
      </c>
      <c r="Q41" s="116">
        <f>IF(E41&gt;D41,1,0)+IF(G41&gt;F41,1,0)+IF(I41&gt;H41,1,0)+IF(K41&gt;J41,1,0)+IF(M41&gt;L41,1,0)</f>
        <v>0</v>
      </c>
      <c r="R41" s="119">
        <f>IF(C41="","",RANK(T41,$T$39:$T$43))</f>
      </c>
      <c r="S41" s="2"/>
      <c r="T41" s="30">
        <f>10000*(P41-Q41)+(N41-O41)+U41</f>
        <v>-100000</v>
      </c>
      <c r="U41" s="30">
        <f>IF(C41="",-100000,0)</f>
        <v>-100000</v>
      </c>
      <c r="V41">
        <f>+C41</f>
        <v>0</v>
      </c>
    </row>
    <row r="42" spans="1:22" ht="19.5" customHeight="1">
      <c r="A42" s="2"/>
      <c r="B42" s="10">
        <v>4</v>
      </c>
      <c r="C42" s="95"/>
      <c r="D42" s="22" t="str">
        <f>IF(ISBLANK(K39)," ",+K39)</f>
        <v> </v>
      </c>
      <c r="E42" s="24" t="str">
        <f>IF(ISBLANK(J39)," ",+J39)</f>
        <v> </v>
      </c>
      <c r="F42" s="22" t="str">
        <f>IF(ISBLANK(K40)," ",+K40)</f>
        <v> </v>
      </c>
      <c r="G42" s="24" t="str">
        <f>IF(ISBLANK(J40)," ",+J40)</f>
        <v> </v>
      </c>
      <c r="H42" s="22" t="str">
        <f>IF(ISBLANK(K41)," ",+K41)</f>
        <v> </v>
      </c>
      <c r="I42" s="24" t="str">
        <f>IF(ISBLANK(J41)," ",+J41)</f>
        <v> </v>
      </c>
      <c r="J42" s="26"/>
      <c r="K42" s="23"/>
      <c r="L42" s="92"/>
      <c r="M42" s="93"/>
      <c r="N42" s="129">
        <f>+F42+H42+D42+L42</f>
        <v>0</v>
      </c>
      <c r="O42" s="126">
        <f>+G42+I42+E42+M42</f>
        <v>0</v>
      </c>
      <c r="P42" s="115">
        <f>IF(D42&gt;E42,1,0)+IF(F42&gt;G42,1,0)+IF(H42&gt;I42,1,0)+IF(J42&gt;K42,1,0)+IF(L42&gt;M42,1,0)</f>
        <v>0</v>
      </c>
      <c r="Q42" s="116">
        <f>IF(E42&gt;D42,1,0)+IF(G42&gt;F42,1,0)+IF(I42&gt;H42,1,0)+IF(K42&gt;J42,1,0)+IF(M42&gt;L42,1,0)</f>
        <v>0</v>
      </c>
      <c r="R42" s="119">
        <f>IF(C42="","",RANK(T42,$T$39:$T$43))</f>
      </c>
      <c r="S42" s="2"/>
      <c r="T42" s="30">
        <f>10000*(P42-Q42)+(N42-O42)+U42</f>
        <v>-100000</v>
      </c>
      <c r="U42" s="30">
        <f>IF(C42="",-100000,0)</f>
        <v>-100000</v>
      </c>
      <c r="V42">
        <f>+C42</f>
        <v>0</v>
      </c>
    </row>
    <row r="43" spans="1:22" ht="19.5" customHeight="1" thickBot="1">
      <c r="A43" s="2"/>
      <c r="B43" s="11">
        <v>5</v>
      </c>
      <c r="C43" s="96"/>
      <c r="D43" s="73" t="str">
        <f>IF(ISBLANK(M39)," ",+M39)</f>
        <v> </v>
      </c>
      <c r="E43" s="25" t="str">
        <f>IF(ISBLANK(L39)," ",+L39)</f>
        <v> </v>
      </c>
      <c r="F43" s="73" t="str">
        <f>IF(ISBLANK(M40)," ",+M40)</f>
        <v> </v>
      </c>
      <c r="G43" s="25" t="str">
        <f>IF(ISBLANK(L40)," ",+L40)</f>
        <v> </v>
      </c>
      <c r="H43" s="73" t="str">
        <f>IF(ISBLANK(M41)," ",+M41)</f>
        <v> </v>
      </c>
      <c r="I43" s="25" t="str">
        <f>IF(ISBLANK(L41)," ",+L41)</f>
        <v> </v>
      </c>
      <c r="J43" s="73" t="str">
        <f>IF(ISBLANK(M42)," ",+M42)</f>
        <v> </v>
      </c>
      <c r="K43" s="25" t="str">
        <f>IF(ISBLANK(L42)," ",+L42)</f>
        <v> </v>
      </c>
      <c r="L43" s="27"/>
      <c r="M43" s="28"/>
      <c r="N43" s="130">
        <f>+F43+H43+J43+D43</f>
        <v>0</v>
      </c>
      <c r="O43" s="131">
        <f>+G43+I43+K43+E43</f>
        <v>0</v>
      </c>
      <c r="P43" s="120">
        <f>IF(D43&gt;E43,1,0)+IF(F43&gt;G43,1,0)+IF(H43&gt;I43,1,0)+IF(J43&gt;K43,1,0)+IF(L43&gt;M43,1,0)</f>
        <v>0</v>
      </c>
      <c r="Q43" s="121">
        <f>IF(E43&gt;D43,1,0)+IF(G43&gt;F43,1,0)+IF(I43&gt;H43,1,0)+IF(K43&gt;J43,1,0)+IF(M43&gt;L43,1,0)</f>
        <v>0</v>
      </c>
      <c r="R43" s="122">
        <f>IF(C43="","",RANK(T43,$T$39:$T$43))</f>
      </c>
      <c r="S43" s="2"/>
      <c r="T43" s="30">
        <f>10000*(P43-Q43)+(N43-O43)+U43</f>
        <v>-100000</v>
      </c>
      <c r="U43" s="30">
        <f>IF(C43="",-100000,0)</f>
        <v>-100000</v>
      </c>
      <c r="V43">
        <f>+C43</f>
        <v>0</v>
      </c>
    </row>
    <row r="44" spans="1:19" ht="16.5" thickTop="1">
      <c r="A44" s="2"/>
      <c r="B44" s="3"/>
      <c r="C44" s="2"/>
      <c r="D44" s="2"/>
      <c r="E44" s="2"/>
      <c r="F44" s="2"/>
      <c r="G44" s="2"/>
      <c r="H44" s="2"/>
      <c r="I44" s="2"/>
      <c r="J44" s="2"/>
      <c r="K44" s="2"/>
      <c r="L44" s="2"/>
      <c r="M44" s="2"/>
      <c r="N44" s="2"/>
      <c r="O44" s="2"/>
      <c r="P44" s="2"/>
      <c r="Q44" s="2"/>
      <c r="S44" s="2"/>
    </row>
    <row r="45" spans="1:19" ht="15.75">
      <c r="A45" s="2"/>
      <c r="B45" s="3"/>
      <c r="C45" s="2"/>
      <c r="D45" s="2"/>
      <c r="E45" s="2"/>
      <c r="F45" s="2"/>
      <c r="G45" s="2"/>
      <c r="H45" s="2"/>
      <c r="I45" s="2"/>
      <c r="J45" s="2"/>
      <c r="K45" s="12"/>
      <c r="L45" s="12"/>
      <c r="M45" s="2"/>
      <c r="N45" s="2"/>
      <c r="O45" s="2"/>
      <c r="P45" s="2"/>
      <c r="Q45" s="2"/>
      <c r="S45" s="2"/>
    </row>
  </sheetData>
  <sheetProtection password="EBC7" sheet="1" objects="1" scenarios="1"/>
  <mergeCells count="28">
    <mergeCell ref="D8:E8"/>
    <mergeCell ref="F8:G8"/>
    <mergeCell ref="H8:I8"/>
    <mergeCell ref="J8:K8"/>
    <mergeCell ref="L8:M8"/>
    <mergeCell ref="N8:O8"/>
    <mergeCell ref="P8:Q8"/>
    <mergeCell ref="D18:E18"/>
    <mergeCell ref="F18:G18"/>
    <mergeCell ref="H18:I18"/>
    <mergeCell ref="J18:K18"/>
    <mergeCell ref="L18:M18"/>
    <mergeCell ref="N18:O18"/>
    <mergeCell ref="P18:Q18"/>
    <mergeCell ref="D28:E28"/>
    <mergeCell ref="F28:G28"/>
    <mergeCell ref="H28:I28"/>
    <mergeCell ref="J28:K28"/>
    <mergeCell ref="L28:M28"/>
    <mergeCell ref="N28:O28"/>
    <mergeCell ref="P28:Q28"/>
    <mergeCell ref="D38:E38"/>
    <mergeCell ref="F38:G38"/>
    <mergeCell ref="H38:I38"/>
    <mergeCell ref="J38:K38"/>
    <mergeCell ref="L38:M38"/>
    <mergeCell ref="N38:O38"/>
    <mergeCell ref="P38:Q38"/>
  </mergeCells>
  <printOptions/>
  <pageMargins left="0.472" right="0.5" top="0.5" bottom="0.586" header="0.4921259845" footer="0.4921259845"/>
  <pageSetup horizontalDpi="200" verticalDpi="200" orientation="portrait" paperSize="9" scale="85" r:id="rId3"/>
  <headerFooter alignWithMargins="0">
    <oddFooter>&amp;L&amp;9TTR 2.1   (C) 2005 Tapir Software&amp;C&amp;9Info: Torsten Küneth (mail@Kueneth-Radeloff.de)&amp;R&amp;9&amp;D</oddFooter>
  </headerFooter>
  <legacyDrawing r:id="rId2"/>
</worksheet>
</file>

<file path=xl/worksheets/sheet4.xml><?xml version="1.0" encoding="utf-8"?>
<worksheet xmlns="http://schemas.openxmlformats.org/spreadsheetml/2006/main" xmlns:r="http://schemas.openxmlformats.org/officeDocument/2006/relationships">
  <sheetPr codeName="Tabelle3" transitionEvaluation="1"/>
  <dimension ref="A1:R32"/>
  <sheetViews>
    <sheetView defaultGridColor="0" zoomScale="75" zoomScaleNormal="75" colorId="22" workbookViewId="0" topLeftCell="A1">
      <selection activeCell="A1" sqref="A1"/>
    </sheetView>
  </sheetViews>
  <sheetFormatPr defaultColWidth="6.77734375" defaultRowHeight="15"/>
  <cols>
    <col min="1" max="1" width="0.88671875" style="1" customWidth="1"/>
    <col min="2" max="2" width="20.77734375" style="1" customWidth="1"/>
    <col min="3" max="3" width="4.4453125" style="43" customWidth="1"/>
    <col min="4" max="4" width="3.5546875" style="43" customWidth="1"/>
    <col min="5" max="5" width="20.77734375" style="1" customWidth="1"/>
    <col min="6" max="6" width="4.5546875" style="43" customWidth="1"/>
    <col min="7" max="7" width="3.5546875" style="43" customWidth="1"/>
    <col min="8" max="8" width="19.21484375" style="1" customWidth="1"/>
    <col min="9" max="9" width="4.4453125" style="1" customWidth="1"/>
    <col min="10" max="10" width="3.5546875" style="1" customWidth="1"/>
    <col min="11" max="11" width="18.3359375" style="1" customWidth="1"/>
    <col min="12" max="12" width="0.88671875" style="1" customWidth="1"/>
    <col min="13" max="15" width="3.77734375" style="1" customWidth="1"/>
    <col min="16" max="16" width="6.77734375" style="13" customWidth="1"/>
    <col min="17" max="17" width="1.99609375" style="0" customWidth="1"/>
    <col min="18" max="18" width="6.6640625" style="0" customWidth="1"/>
  </cols>
  <sheetData>
    <row r="1" spans="1:17" ht="15.75">
      <c r="A1" s="2"/>
      <c r="B1" s="2"/>
      <c r="C1" s="3"/>
      <c r="D1" s="3"/>
      <c r="E1" s="2"/>
      <c r="F1" s="3"/>
      <c r="G1" s="3"/>
      <c r="H1" s="2"/>
      <c r="I1" s="2"/>
      <c r="J1" s="2"/>
      <c r="K1" s="2"/>
      <c r="L1" s="2"/>
      <c r="M1" s="2"/>
      <c r="N1" s="2"/>
      <c r="O1" s="2"/>
      <c r="Q1" s="2"/>
    </row>
    <row r="2" spans="1:17" ht="15.75">
      <c r="A2" s="2"/>
      <c r="B2" s="34"/>
      <c r="C2" s="57"/>
      <c r="D2" s="57"/>
      <c r="E2" s="34"/>
      <c r="F2" s="35" t="s">
        <v>64</v>
      </c>
      <c r="G2" s="35"/>
      <c r="H2" s="35"/>
      <c r="I2" s="35"/>
      <c r="J2" s="35"/>
      <c r="K2" s="35"/>
      <c r="L2" s="33"/>
      <c r="M2" s="33"/>
      <c r="N2" s="33"/>
      <c r="O2" s="2"/>
      <c r="Q2" s="2"/>
    </row>
    <row r="3" spans="1:17" ht="15.75">
      <c r="A3" s="2"/>
      <c r="B3" s="34"/>
      <c r="C3" s="57"/>
      <c r="D3" s="57"/>
      <c r="E3" s="34"/>
      <c r="F3" s="35"/>
      <c r="G3" s="35"/>
      <c r="H3" s="35"/>
      <c r="I3" s="35"/>
      <c r="J3" s="35"/>
      <c r="K3" s="35"/>
      <c r="L3" s="33"/>
      <c r="M3" s="33"/>
      <c r="N3" s="33"/>
      <c r="O3" s="2"/>
      <c r="Q3" s="2"/>
    </row>
    <row r="4" spans="1:18" ht="15.75">
      <c r="A4" s="2"/>
      <c r="B4" s="34"/>
      <c r="C4" s="57"/>
      <c r="D4" s="57"/>
      <c r="E4" s="34"/>
      <c r="F4" s="35"/>
      <c r="G4" s="35"/>
      <c r="H4" s="35"/>
      <c r="I4" s="35"/>
      <c r="J4" s="35"/>
      <c r="K4" s="35"/>
      <c r="L4" s="33"/>
      <c r="M4" s="33"/>
      <c r="N4" s="33"/>
      <c r="O4" s="2"/>
      <c r="Q4" s="2"/>
      <c r="R4" s="20"/>
    </row>
    <row r="5" spans="1:17" ht="15.75">
      <c r="A5" s="2"/>
      <c r="B5" s="2"/>
      <c r="C5" s="3"/>
      <c r="D5" s="3"/>
      <c r="E5" s="2"/>
      <c r="F5" s="3"/>
      <c r="G5" s="3"/>
      <c r="I5" s="12"/>
      <c r="J5" s="12"/>
      <c r="K5" s="2"/>
      <c r="L5" s="2"/>
      <c r="M5" s="2"/>
      <c r="N5" s="2"/>
      <c r="O5" s="2"/>
      <c r="Q5" s="2"/>
    </row>
    <row r="6" spans="3:10" ht="15.75">
      <c r="C6" s="138" t="s">
        <v>57</v>
      </c>
      <c r="D6" s="138"/>
      <c r="F6" s="138" t="s">
        <v>57</v>
      </c>
      <c r="G6" s="138"/>
      <c r="I6" s="138" t="s">
        <v>57</v>
      </c>
      <c r="J6" s="138"/>
    </row>
    <row r="7" spans="2:10" ht="15.75">
      <c r="B7" s="36"/>
      <c r="C7" s="56" t="s">
        <v>9</v>
      </c>
      <c r="D7" s="56" t="s">
        <v>58</v>
      </c>
      <c r="E7" s="36"/>
      <c r="F7" s="56" t="s">
        <v>9</v>
      </c>
      <c r="G7" s="56" t="s">
        <v>58</v>
      </c>
      <c r="I7" s="56" t="s">
        <v>9</v>
      </c>
      <c r="J7" s="56" t="s">
        <v>58</v>
      </c>
    </row>
    <row r="8" spans="2:5" ht="15.75">
      <c r="B8" s="42" t="str">
        <f>VLOOKUP(1,'Vorrunde (1)'!R9:V13,5,FALSE)</f>
        <v>&lt;Spieler/Mannschaft A1&gt;</v>
      </c>
      <c r="C8" s="58"/>
      <c r="D8" s="64"/>
      <c r="E8" s="32"/>
    </row>
    <row r="9" spans="2:7" ht="15.75">
      <c r="B9" s="45" t="s">
        <v>25</v>
      </c>
      <c r="D9" s="65"/>
      <c r="E9" s="42" t="str">
        <f>IF(ISBLANK(C8),"Sieger 1. VF",IF(OR(C8&lt;C10,AND(C8=C10,D8&lt;D10)),B10,B8))</f>
        <v>Sieger 1. VF</v>
      </c>
      <c r="F9" s="58"/>
      <c r="G9" s="64"/>
    </row>
    <row r="10" spans="2:7" ht="15.75">
      <c r="B10" s="42" t="e">
        <f>VLOOKUP(2,'Vorrunde (1)'!R39:V43,5,FALSE)</f>
        <v>#VALUE!</v>
      </c>
      <c r="C10" s="58"/>
      <c r="D10" s="64"/>
      <c r="E10" s="32"/>
      <c r="G10" s="65"/>
    </row>
    <row r="11" spans="5:7" ht="15.75">
      <c r="E11" s="43" t="s">
        <v>13</v>
      </c>
      <c r="G11" s="65"/>
    </row>
    <row r="12" spans="5:10" ht="15.75">
      <c r="E12" s="43"/>
      <c r="G12" s="65"/>
      <c r="H12" s="42" t="str">
        <f>IF(ISBLANK(F9),"Sieger 1. HF",IF(OR(F9&lt;F15,AND(F9=F15,G9&lt;G15)),E15,E9))</f>
        <v>Sieger 1. HF</v>
      </c>
      <c r="I12" s="59"/>
      <c r="J12" s="66"/>
    </row>
    <row r="13" spans="5:10" ht="15.75">
      <c r="E13" s="43" t="s">
        <v>14</v>
      </c>
      <c r="G13" s="65"/>
      <c r="J13" s="67"/>
    </row>
    <row r="14" spans="2:10" ht="15.75">
      <c r="B14" s="42" t="str">
        <f>VLOOKUP(1,'Vorrunde (1)'!R19:V23,5,FALSE)</f>
        <v>&lt;Spieler/Mannschaft B1&gt;</v>
      </c>
      <c r="C14" s="58"/>
      <c r="D14" s="64"/>
      <c r="E14" s="32"/>
      <c r="F14" s="61"/>
      <c r="G14" s="65"/>
      <c r="J14" s="67"/>
    </row>
    <row r="15" spans="2:10" ht="15.75">
      <c r="B15" s="45" t="s">
        <v>26</v>
      </c>
      <c r="D15" s="65"/>
      <c r="E15" s="42" t="str">
        <f>IF(ISBLANK(C14),"Sieger 2. VF",IF(OR(C14&lt;C16,AND(C14=C16,D14&lt;D16)),B16,B14))</f>
        <v>Sieger 2. VF</v>
      </c>
      <c r="F15" s="62"/>
      <c r="G15" s="64"/>
      <c r="J15" s="67"/>
    </row>
    <row r="16" spans="2:11" ht="15.75">
      <c r="B16" s="42" t="e">
        <f>VLOOKUP(2,'Vorrunde (1)'!R29:V33,5,FALSE)</f>
        <v>#VALUE!</v>
      </c>
      <c r="C16" s="58"/>
      <c r="D16" s="64"/>
      <c r="E16" s="32"/>
      <c r="F16" s="61"/>
      <c r="G16" s="61"/>
      <c r="J16" s="67"/>
      <c r="K16" s="36" t="s">
        <v>16</v>
      </c>
    </row>
    <row r="17" spans="5:10" ht="15.75">
      <c r="E17" s="32"/>
      <c r="F17" s="61"/>
      <c r="G17" s="61"/>
      <c r="J17" s="67"/>
    </row>
    <row r="18" spans="5:11" ht="15.75">
      <c r="E18" s="32"/>
      <c r="F18" s="61"/>
      <c r="G18" s="61"/>
      <c r="H18" s="43" t="s">
        <v>10</v>
      </c>
      <c r="J18" s="67"/>
      <c r="K18" s="42" t="str">
        <f>IF(ISBLANK(I12),"Sieger",IF(OR(I12&lt;I24,AND(I12=I24,J12&lt;J24)),H24,H12))</f>
        <v>Sieger</v>
      </c>
    </row>
    <row r="19" spans="5:10" ht="15.75">
      <c r="E19" s="32"/>
      <c r="F19" s="61"/>
      <c r="G19" s="61"/>
      <c r="J19" s="67"/>
    </row>
    <row r="20" spans="2:10" ht="15.75">
      <c r="B20" s="42" t="str">
        <f>VLOOKUP(1,'Vorrunde (1)'!R29:V33,5,FALSE)</f>
        <v>&lt;Spieler/Mannschaft C1&gt;</v>
      </c>
      <c r="C20" s="58"/>
      <c r="D20" s="64"/>
      <c r="E20" s="32"/>
      <c r="F20" s="61"/>
      <c r="G20" s="61"/>
      <c r="J20" s="67"/>
    </row>
    <row r="21" spans="2:10" ht="15.75">
      <c r="B21" s="45" t="s">
        <v>27</v>
      </c>
      <c r="D21" s="65"/>
      <c r="E21" s="42" t="str">
        <f>IF(ISBLANK(C20),"Sieger 3. VF",IF(OR(C20&lt;C22,AND(C20=C22,D20&lt;D22)),B22,B20))</f>
        <v>Sieger 3. VF</v>
      </c>
      <c r="F21" s="62"/>
      <c r="G21" s="64"/>
      <c r="J21" s="67"/>
    </row>
    <row r="22" spans="2:10" ht="15.75">
      <c r="B22" s="42" t="e">
        <f>VLOOKUP(2,'Vorrunde (1)'!R19:V23,5,FALSE)</f>
        <v>#VALUE!</v>
      </c>
      <c r="C22" s="58"/>
      <c r="D22" s="64"/>
      <c r="E22" s="32"/>
      <c r="G22" s="65"/>
      <c r="J22" s="67"/>
    </row>
    <row r="23" spans="5:10" ht="15.75">
      <c r="E23" s="43" t="s">
        <v>15</v>
      </c>
      <c r="G23" s="65"/>
      <c r="J23" s="67"/>
    </row>
    <row r="24" spans="5:10" ht="15.75">
      <c r="E24" s="43"/>
      <c r="G24" s="65"/>
      <c r="H24" s="42" t="str">
        <f>IF(ISBLANK(F21),"Sieger 2. HF",IF(OR(F21&lt;F27,AND(F21=F27,G21&lt;G27)),E27,E21))</f>
        <v>Sieger 2. HF</v>
      </c>
      <c r="I24" s="59"/>
      <c r="J24" s="66"/>
    </row>
    <row r="25" spans="5:7" ht="15.75">
      <c r="E25" s="43" t="s">
        <v>14</v>
      </c>
      <c r="G25" s="65"/>
    </row>
    <row r="26" spans="2:7" ht="15.75">
      <c r="B26" s="42" t="str">
        <f>VLOOKUP(1,'Vorrunde (1)'!R39:V43,5,FALSE)</f>
        <v>&lt;Spieler/Mannschaft D1&gt;</v>
      </c>
      <c r="C26" s="58"/>
      <c r="D26" s="64"/>
      <c r="E26" s="32"/>
      <c r="G26" s="65"/>
    </row>
    <row r="27" spans="2:7" ht="15.75">
      <c r="B27" s="45" t="s">
        <v>28</v>
      </c>
      <c r="D27" s="65"/>
      <c r="E27" s="42" t="str">
        <f>IF(ISBLANK(C26),"Sieger 4. VF",IF(OR(C26&lt;C28,AND(C26=C28,D26&lt;D28)),B28,B26))</f>
        <v>Sieger 4. VF</v>
      </c>
      <c r="F27" s="58"/>
      <c r="G27" s="64"/>
    </row>
    <row r="28" spans="2:4" ht="15.75">
      <c r="B28" s="42" t="e">
        <f>VLOOKUP(2,'Vorrunde (1)'!R9:V13,5,FALSE)</f>
        <v>#VALUE!</v>
      </c>
      <c r="C28" s="58"/>
      <c r="D28" s="64"/>
    </row>
    <row r="32" spans="6:7" ht="15.75">
      <c r="F32" s="63"/>
      <c r="G32" s="63"/>
    </row>
  </sheetData>
  <mergeCells count="3">
    <mergeCell ref="C6:D6"/>
    <mergeCell ref="F6:G6"/>
    <mergeCell ref="I6:J6"/>
  </mergeCells>
  <printOptions/>
  <pageMargins left="0.472" right="0.5" top="0.5" bottom="0.586" header="0.4921259845" footer="0.4921259845"/>
  <pageSetup horizontalDpi="600" verticalDpi="600" orientation="landscape" paperSize="9" r:id="rId2"/>
  <headerFooter alignWithMargins="0">
    <oddFooter>&amp;L&amp;9TTR 2.0   (C) 2005 Tapir Software&amp;C&amp;10Info: Torsten Küneth (mail@Kueneth-Radeloff.de)&amp;R&amp;9&amp;D</oddFooter>
  </headerFooter>
  <colBreaks count="1" manualBreakCount="1">
    <brk id="11" max="28" man="1"/>
  </colBreaks>
  <drawing r:id="rId1"/>
</worksheet>
</file>

<file path=xl/worksheets/sheet5.xml><?xml version="1.0" encoding="utf-8"?>
<worksheet xmlns="http://schemas.openxmlformats.org/spreadsheetml/2006/main" xmlns:r="http://schemas.openxmlformats.org/officeDocument/2006/relationships">
  <sheetPr codeName="Tabelle31" transitionEvaluation="1"/>
  <dimension ref="A1:R52"/>
  <sheetViews>
    <sheetView defaultGridColor="0" zoomScale="65" zoomScaleNormal="65" colorId="22" workbookViewId="0" topLeftCell="A1">
      <selection activeCell="A1" sqref="A1"/>
    </sheetView>
  </sheetViews>
  <sheetFormatPr defaultColWidth="6.77734375" defaultRowHeight="15"/>
  <cols>
    <col min="1" max="1" width="0.88671875" style="1" customWidth="1"/>
    <col min="2" max="2" width="20.77734375" style="1" customWidth="1"/>
    <col min="3" max="3" width="4.21484375" style="1" customWidth="1"/>
    <col min="4" max="4" width="3.77734375" style="1" customWidth="1"/>
    <col min="5" max="5" width="20.77734375" style="1" customWidth="1"/>
    <col min="6" max="6" width="4.6640625" style="1" customWidth="1"/>
    <col min="7" max="7" width="3.77734375" style="1" customWidth="1"/>
    <col min="8" max="8" width="20.88671875" style="1" customWidth="1"/>
    <col min="9" max="9" width="4.4453125" style="1" customWidth="1"/>
    <col min="10" max="10" width="3.77734375" style="1" customWidth="1"/>
    <col min="11" max="11" width="20.88671875" style="1" customWidth="1"/>
    <col min="12" max="12" width="7.10546875" style="1" customWidth="1"/>
    <col min="13" max="13" width="4.88671875" style="1" customWidth="1"/>
    <col min="14" max="14" width="7.3359375" style="1" customWidth="1"/>
    <col min="15" max="15" width="3.77734375" style="1" customWidth="1"/>
    <col min="16" max="16" width="6.77734375" style="13" customWidth="1"/>
    <col min="17" max="17" width="1.99609375" style="0" customWidth="1"/>
    <col min="18" max="18" width="6.6640625" style="0" customWidth="1"/>
  </cols>
  <sheetData>
    <row r="1" spans="1:17" ht="15.75">
      <c r="A1" s="2"/>
      <c r="B1" s="2"/>
      <c r="C1" s="2"/>
      <c r="D1" s="2"/>
      <c r="E1" s="2"/>
      <c r="F1" s="2"/>
      <c r="G1" s="2"/>
      <c r="H1" s="2"/>
      <c r="I1" s="2"/>
      <c r="J1" s="2"/>
      <c r="K1" s="2"/>
      <c r="L1" s="2"/>
      <c r="M1" s="2"/>
      <c r="N1" s="2"/>
      <c r="O1" s="2"/>
      <c r="Q1" s="2"/>
    </row>
    <row r="2" spans="1:17" ht="15.75">
      <c r="A2" s="2"/>
      <c r="B2" s="34"/>
      <c r="C2" s="34"/>
      <c r="D2" s="34"/>
      <c r="E2" s="34"/>
      <c r="F2" s="35" t="s">
        <v>64</v>
      </c>
      <c r="G2" s="35"/>
      <c r="H2" s="35"/>
      <c r="I2" s="35"/>
      <c r="J2" s="35"/>
      <c r="K2" s="35"/>
      <c r="L2" s="33"/>
      <c r="M2" s="33"/>
      <c r="N2" s="33"/>
      <c r="O2" s="2"/>
      <c r="Q2" s="2"/>
    </row>
    <row r="3" spans="1:17" ht="15.75">
      <c r="A3" s="2"/>
      <c r="B3" s="34"/>
      <c r="C3" s="34"/>
      <c r="D3" s="34"/>
      <c r="E3" s="34"/>
      <c r="F3" s="35"/>
      <c r="G3" s="35"/>
      <c r="H3" s="35"/>
      <c r="I3" s="35"/>
      <c r="J3" s="35"/>
      <c r="K3" s="35"/>
      <c r="L3" s="33"/>
      <c r="M3" s="33"/>
      <c r="N3" s="33"/>
      <c r="O3" s="2"/>
      <c r="Q3" s="2"/>
    </row>
    <row r="4" spans="1:18" ht="15.75">
      <c r="A4" s="2"/>
      <c r="B4" s="34"/>
      <c r="C4" s="34"/>
      <c r="D4" s="34"/>
      <c r="E4" s="34"/>
      <c r="F4" s="35"/>
      <c r="G4" s="35"/>
      <c r="H4" s="35"/>
      <c r="I4" s="35"/>
      <c r="J4" s="35"/>
      <c r="K4" s="35"/>
      <c r="L4" s="33"/>
      <c r="M4" s="33"/>
      <c r="N4" s="33"/>
      <c r="O4" s="2"/>
      <c r="Q4" s="2"/>
      <c r="R4" s="20"/>
    </row>
    <row r="5" spans="1:17" ht="15.75">
      <c r="A5" s="2"/>
      <c r="B5" s="2"/>
      <c r="C5" s="2"/>
      <c r="D5" s="2"/>
      <c r="E5" s="2"/>
      <c r="F5" s="2"/>
      <c r="G5" s="2"/>
      <c r="I5" s="12"/>
      <c r="J5" s="12"/>
      <c r="K5" s="2"/>
      <c r="L5" s="2"/>
      <c r="M5" s="2"/>
      <c r="N5" s="2"/>
      <c r="O5" s="2"/>
      <c r="Q5" s="2"/>
    </row>
    <row r="6" spans="3:13" ht="15.75">
      <c r="C6" s="138" t="s">
        <v>57</v>
      </c>
      <c r="D6" s="138"/>
      <c r="F6" s="138" t="s">
        <v>57</v>
      </c>
      <c r="G6" s="138"/>
      <c r="I6" s="138" t="s">
        <v>57</v>
      </c>
      <c r="J6" s="138"/>
      <c r="L6" s="138" t="s">
        <v>57</v>
      </c>
      <c r="M6" s="138"/>
    </row>
    <row r="7" spans="2:13" ht="15.75">
      <c r="B7" s="36"/>
      <c r="C7" s="56" t="s">
        <v>9</v>
      </c>
      <c r="D7" s="56" t="s">
        <v>58</v>
      </c>
      <c r="E7" s="36"/>
      <c r="F7" s="56" t="s">
        <v>9</v>
      </c>
      <c r="G7" s="56" t="s">
        <v>58</v>
      </c>
      <c r="I7" s="56" t="s">
        <v>9</v>
      </c>
      <c r="J7" s="56" t="s">
        <v>58</v>
      </c>
      <c r="L7" s="56" t="s">
        <v>9</v>
      </c>
      <c r="M7" s="56" t="s">
        <v>58</v>
      </c>
    </row>
    <row r="8" spans="2:5" ht="15.75">
      <c r="B8" s="42" t="str">
        <f>VLOOKUP(1,'Vorrunde (1)'!R9:V13,5,FALSE)</f>
        <v>&lt;Spieler/Mannschaft A1&gt;</v>
      </c>
      <c r="C8" s="59"/>
      <c r="D8" s="66"/>
      <c r="E8" s="32"/>
    </row>
    <row r="9" spans="2:7" ht="15.75">
      <c r="B9" s="45" t="s">
        <v>46</v>
      </c>
      <c r="D9" s="67"/>
      <c r="E9" s="42" t="str">
        <f>IF(ISBLANK(C8),"Sieger 1. AF",IF(OR(C8&lt;C10,AND(C8=C10,D8&lt;D10)),B10,B8))</f>
        <v>Sieger 1. AF</v>
      </c>
      <c r="F9" s="59"/>
      <c r="G9" s="66"/>
    </row>
    <row r="10" spans="2:7" ht="15.75">
      <c r="B10" s="42" t="e">
        <f>VLOOKUP(2,'Vorrunde (2)'!R39:V43,5,FALSE)</f>
        <v>#VALUE!</v>
      </c>
      <c r="C10" s="59"/>
      <c r="D10" s="66"/>
      <c r="E10" s="32"/>
      <c r="G10" s="67"/>
    </row>
    <row r="11" spans="5:7" ht="15.75">
      <c r="E11" s="43" t="s">
        <v>13</v>
      </c>
      <c r="G11" s="67"/>
    </row>
    <row r="12" spans="5:10" ht="15.75">
      <c r="E12" s="43"/>
      <c r="G12" s="67"/>
      <c r="H12" s="42" t="str">
        <f>IF(ISBLANK(F9),"Sieger 1. VF",IF(OR(F9&lt;F15,AND(F9=F15,G9&lt;G15)),E15,E9))</f>
        <v>Sieger 1. VF</v>
      </c>
      <c r="I12" s="59"/>
      <c r="J12" s="66"/>
    </row>
    <row r="13" spans="5:10" ht="15.75">
      <c r="E13" s="43" t="s">
        <v>47</v>
      </c>
      <c r="G13" s="67"/>
      <c r="J13" s="67"/>
    </row>
    <row r="14" spans="2:10" ht="15.75">
      <c r="B14" s="42" t="str">
        <f>VLOOKUP(1,'Vorrunde (1)'!R19:V23,5,FALSE)</f>
        <v>&lt;Spieler/Mannschaft B1&gt;</v>
      </c>
      <c r="C14" s="59"/>
      <c r="D14" s="66"/>
      <c r="E14" s="32"/>
      <c r="F14" s="44"/>
      <c r="G14" s="67"/>
      <c r="J14" s="67"/>
    </row>
    <row r="15" spans="2:10" ht="15.75">
      <c r="B15" s="45" t="s">
        <v>48</v>
      </c>
      <c r="D15" s="67"/>
      <c r="E15" s="42" t="str">
        <f>IF(ISBLANK(C14),"Sieger 2. AF",IF(OR(C14&lt;C16,AND(C14=C16,D14&lt;D16)),B16,B14))</f>
        <v>Sieger 2. AF</v>
      </c>
      <c r="F15" s="60"/>
      <c r="G15" s="66"/>
      <c r="J15" s="67"/>
    </row>
    <row r="16" spans="2:11" ht="15.75">
      <c r="B16" s="42" t="e">
        <f>VLOOKUP(2,'Vorrunde (2)'!R29:V33,5,FALSE)</f>
        <v>#VALUE!</v>
      </c>
      <c r="C16" s="59"/>
      <c r="D16" s="66"/>
      <c r="E16" s="32"/>
      <c r="F16" s="44"/>
      <c r="G16" s="44"/>
      <c r="J16" s="67"/>
      <c r="K16" s="36"/>
    </row>
    <row r="17" spans="5:10" ht="15.75">
      <c r="E17" s="32"/>
      <c r="F17" s="44"/>
      <c r="G17" s="44"/>
      <c r="H17" s="43" t="s">
        <v>13</v>
      </c>
      <c r="J17" s="67"/>
    </row>
    <row r="18" spans="5:13" ht="15.75">
      <c r="E18" s="32"/>
      <c r="F18" s="44"/>
      <c r="G18" s="44"/>
      <c r="H18" s="43"/>
      <c r="J18" s="67"/>
      <c r="K18" s="68" t="str">
        <f>IF(ISBLANK(I12),"Sieger 1. HF",IF(OR(I12&lt;I24,AND(I12=I24,J12&lt;J24)),H24,H12))</f>
        <v>Sieger 1. HF</v>
      </c>
      <c r="L18" s="59"/>
      <c r="M18" s="59"/>
    </row>
    <row r="19" spans="5:11" ht="15.75">
      <c r="E19" s="32"/>
      <c r="F19" s="44"/>
      <c r="G19" s="44"/>
      <c r="H19" s="43" t="s">
        <v>14</v>
      </c>
      <c r="J19" s="67"/>
      <c r="K19" s="67"/>
    </row>
    <row r="20" spans="2:11" ht="15.75">
      <c r="B20" s="42" t="str">
        <f>VLOOKUP(1,'Vorrunde (1)'!R29:V33,5,FALSE)</f>
        <v>&lt;Spieler/Mannschaft C1&gt;</v>
      </c>
      <c r="C20" s="59"/>
      <c r="D20" s="66"/>
      <c r="E20" s="32"/>
      <c r="F20" s="44"/>
      <c r="G20" s="44"/>
      <c r="J20" s="67"/>
      <c r="K20" s="67"/>
    </row>
    <row r="21" spans="2:11" ht="15.75">
      <c r="B21" s="45" t="s">
        <v>49</v>
      </c>
      <c r="D21" s="67"/>
      <c r="E21" s="42" t="str">
        <f>IF(ISBLANK(C20),"Sieger 3. AF",IF(OR(C20&lt;C22,AND(C20=C22,D20&lt;D22)),B22,B20))</f>
        <v>Sieger 3. AF</v>
      </c>
      <c r="F21" s="60"/>
      <c r="G21" s="66"/>
      <c r="J21" s="67"/>
      <c r="K21" s="67"/>
    </row>
    <row r="22" spans="2:11" ht="15.75">
      <c r="B22" s="42" t="e">
        <f>VLOOKUP(2,'Vorrunde (2)'!R19:V23,5,FALSE)</f>
        <v>#VALUE!</v>
      </c>
      <c r="C22" s="59"/>
      <c r="D22" s="66"/>
      <c r="E22" s="32"/>
      <c r="G22" s="67"/>
      <c r="J22" s="67"/>
      <c r="K22" s="67"/>
    </row>
    <row r="23" spans="5:11" ht="15.75">
      <c r="E23" s="43" t="s">
        <v>15</v>
      </c>
      <c r="G23" s="67"/>
      <c r="J23" s="67"/>
      <c r="K23" s="67"/>
    </row>
    <row r="24" spans="5:11" ht="15.75">
      <c r="E24" s="43"/>
      <c r="G24" s="67"/>
      <c r="H24" s="42" t="str">
        <f>IF(ISBLANK(F21),"Sieger 2. VF",IF(OR(F21&lt;F27,AND(F21=F27,G21&lt;G27)),E27,E21))</f>
        <v>Sieger 2. VF</v>
      </c>
      <c r="I24" s="59"/>
      <c r="J24" s="66"/>
      <c r="K24" s="67"/>
    </row>
    <row r="25" spans="5:11" ht="15.75">
      <c r="E25" s="43" t="s">
        <v>47</v>
      </c>
      <c r="G25" s="67"/>
      <c r="K25" s="67"/>
    </row>
    <row r="26" spans="2:11" ht="15.75">
      <c r="B26" s="42" t="str">
        <f>VLOOKUP(1,'Vorrunde (1)'!R39:V43,5,FALSE)</f>
        <v>&lt;Spieler/Mannschaft D1&gt;</v>
      </c>
      <c r="C26" s="59"/>
      <c r="D26" s="66"/>
      <c r="E26" s="32"/>
      <c r="G26" s="67"/>
      <c r="K26" s="67"/>
    </row>
    <row r="27" spans="2:11" ht="15.75">
      <c r="B27" s="45" t="s">
        <v>50</v>
      </c>
      <c r="D27" s="67"/>
      <c r="E27" s="42" t="str">
        <f>IF(ISBLANK(C26),"Sieger 4. AF",IF(OR(C26&lt;C28,AND(C26=C28,D26&lt;D28)),B28,B26))</f>
        <v>Sieger 4. AF</v>
      </c>
      <c r="F27" s="59"/>
      <c r="G27" s="66"/>
      <c r="K27" s="67"/>
    </row>
    <row r="28" spans="2:12" ht="15.75">
      <c r="B28" s="42" t="e">
        <f>VLOOKUP(2,'Vorrunde (2)'!R9:V13,5,FALSE)</f>
        <v>#VALUE!</v>
      </c>
      <c r="C28" s="59"/>
      <c r="D28" s="66"/>
      <c r="K28" s="67"/>
      <c r="L28" s="70"/>
    </row>
    <row r="29" ht="15.75">
      <c r="K29" s="65" t="s">
        <v>10</v>
      </c>
    </row>
    <row r="30" ht="15.75">
      <c r="K30" s="65"/>
    </row>
    <row r="31" spans="11:14" ht="15.75">
      <c r="K31" s="67"/>
      <c r="L31" s="71"/>
      <c r="M31" s="71" t="str">
        <f>IF(ISBLANK(L18),"Sieger",IF(OR(L18&lt;L42,AND(L18=L42,M18&lt;M42)),K42,K18))</f>
        <v>Sieger</v>
      </c>
      <c r="N31" s="42"/>
    </row>
    <row r="32" spans="2:11" ht="15.75">
      <c r="B32" s="42" t="str">
        <f>VLOOKUP(1,'Vorrunde (2)'!R9:V13,5,FALSE)</f>
        <v>&lt;Spieler/Mannschaft E1&gt;</v>
      </c>
      <c r="C32" s="59"/>
      <c r="D32" s="66"/>
      <c r="E32" s="32"/>
      <c r="K32" s="67"/>
    </row>
    <row r="33" spans="2:11" ht="15.75">
      <c r="B33" s="45" t="s">
        <v>51</v>
      </c>
      <c r="D33" s="67"/>
      <c r="E33" s="42" t="str">
        <f>IF(ISBLANK(C32),"Sieger 5. AF",IF(OR(C32&lt;C34,AND(C32=C34,D32&lt;D34)),B34,B32))</f>
        <v>Sieger 5. AF</v>
      </c>
      <c r="F33" s="59"/>
      <c r="G33" s="66"/>
      <c r="K33" s="67"/>
    </row>
    <row r="34" spans="2:11" ht="15.75">
      <c r="B34" s="42" t="e">
        <f>VLOOKUP(2,'Vorrunde (1)'!R39:V43,5,FALSE)</f>
        <v>#VALUE!</v>
      </c>
      <c r="C34" s="59"/>
      <c r="D34" s="66"/>
      <c r="E34" s="32"/>
      <c r="G34" s="67"/>
      <c r="K34" s="67"/>
    </row>
    <row r="35" spans="5:11" ht="15.75">
      <c r="E35" s="43" t="s">
        <v>55</v>
      </c>
      <c r="G35" s="67"/>
      <c r="K35" s="67"/>
    </row>
    <row r="36" spans="5:11" ht="15.75">
      <c r="E36" s="43"/>
      <c r="G36" s="67"/>
      <c r="H36" s="42" t="str">
        <f>IF(ISBLANK(F33),"Sieger 3. VF",IF(OR(F33&lt;F39,AND(F33=F39,G33&lt;G39)),E39,E33))</f>
        <v>Sieger 3. VF</v>
      </c>
      <c r="I36" s="59"/>
      <c r="J36" s="66"/>
      <c r="K36" s="67"/>
    </row>
    <row r="37" spans="5:11" ht="15.75">
      <c r="E37" s="43" t="s">
        <v>47</v>
      </c>
      <c r="G37" s="67"/>
      <c r="J37" s="67"/>
      <c r="K37" s="67"/>
    </row>
    <row r="38" spans="2:11" ht="15.75">
      <c r="B38" s="42" t="str">
        <f>VLOOKUP(1,'Vorrunde (2)'!R19:V23,5,FALSE)</f>
        <v>&lt;Spieler/Mannschaft F1&gt;</v>
      </c>
      <c r="C38" s="59"/>
      <c r="D38" s="66"/>
      <c r="E38" s="32"/>
      <c r="F38" s="44"/>
      <c r="G38" s="67"/>
      <c r="J38" s="67"/>
      <c r="K38" s="67"/>
    </row>
    <row r="39" spans="2:11" ht="15.75">
      <c r="B39" s="45" t="s">
        <v>52</v>
      </c>
      <c r="D39" s="67"/>
      <c r="E39" s="42" t="str">
        <f>IF(ISBLANK(C38),"Sieger 6. AF",IF(OR(C38&lt;C40,AND(C38=C40,D38&lt;D40)),B40,B38))</f>
        <v>Sieger 6. AF</v>
      </c>
      <c r="F39" s="60"/>
      <c r="G39" s="66"/>
      <c r="J39" s="67"/>
      <c r="K39" s="67"/>
    </row>
    <row r="40" spans="2:11" ht="15.75">
      <c r="B40" s="42" t="e">
        <f>VLOOKUP(2,'Vorrunde (1)'!R29:V33,5,FALSE)</f>
        <v>#VALUE!</v>
      </c>
      <c r="C40" s="59"/>
      <c r="D40" s="66"/>
      <c r="E40" s="32"/>
      <c r="F40" s="44"/>
      <c r="G40" s="44"/>
      <c r="J40" s="67"/>
      <c r="K40" s="69"/>
    </row>
    <row r="41" spans="5:11" ht="15.75">
      <c r="E41" s="32"/>
      <c r="F41" s="44"/>
      <c r="G41" s="44"/>
      <c r="H41" s="43" t="s">
        <v>15</v>
      </c>
      <c r="J41" s="67"/>
      <c r="K41" s="67"/>
    </row>
    <row r="42" spans="5:13" ht="15.75">
      <c r="E42" s="32"/>
      <c r="F42" s="44"/>
      <c r="G42" s="44"/>
      <c r="H42" s="43"/>
      <c r="J42" s="67"/>
      <c r="K42" s="68" t="str">
        <f>IF(ISBLANK(I36),"Sieger 2. HF",IF(OR(I36&lt;I48,AND(I36=I48,J36&lt;J48)),H48,H36))</f>
        <v>Sieger 2. HF</v>
      </c>
      <c r="L42" s="59"/>
      <c r="M42" s="59"/>
    </row>
    <row r="43" spans="5:10" ht="15.75">
      <c r="E43" s="32"/>
      <c r="F43" s="44"/>
      <c r="G43" s="44"/>
      <c r="H43" s="43" t="s">
        <v>14</v>
      </c>
      <c r="J43" s="67"/>
    </row>
    <row r="44" spans="2:10" ht="15.75">
      <c r="B44" s="42" t="str">
        <f>VLOOKUP(1,'Vorrunde (2)'!R29:V33,5,FALSE)</f>
        <v>&lt;Spieler/Mannschaft G1&gt;</v>
      </c>
      <c r="C44" s="59"/>
      <c r="D44" s="66"/>
      <c r="E44" s="32"/>
      <c r="F44" s="44"/>
      <c r="G44" s="44"/>
      <c r="J44" s="67"/>
    </row>
    <row r="45" spans="2:10" ht="15.75">
      <c r="B45" s="45" t="s">
        <v>53</v>
      </c>
      <c r="D45" s="67"/>
      <c r="E45" s="42" t="str">
        <f>IF(ISBLANK(C44),"Sieger 7. AF",IF(OR(C44&lt;C46,AND(C44=C46,D44&lt;D46)),B46,B44))</f>
        <v>Sieger 7. AF</v>
      </c>
      <c r="F45" s="60"/>
      <c r="G45" s="66"/>
      <c r="J45" s="67"/>
    </row>
    <row r="46" spans="2:10" ht="15.75">
      <c r="B46" s="42" t="e">
        <f>VLOOKUP(2,'Vorrunde (1)'!R19:V33,5,FALSE)</f>
        <v>#VALUE!</v>
      </c>
      <c r="C46" s="59"/>
      <c r="D46" s="66"/>
      <c r="E46" s="32"/>
      <c r="G46" s="67"/>
      <c r="J46" s="67"/>
    </row>
    <row r="47" spans="5:10" ht="15.75">
      <c r="E47" s="43" t="s">
        <v>56</v>
      </c>
      <c r="G47" s="67"/>
      <c r="J47" s="67"/>
    </row>
    <row r="48" spans="5:10" ht="15.75">
      <c r="E48" s="43"/>
      <c r="G48" s="67"/>
      <c r="H48" s="42" t="str">
        <f>IF(ISBLANK(F45),"Sieger 4. VF",IF(OR(F45&lt;F51,AND(F45=F51,G45&lt;G51)),E51,E45))</f>
        <v>Sieger 4. VF</v>
      </c>
      <c r="I48" s="59"/>
      <c r="J48" s="66"/>
    </row>
    <row r="49" spans="5:7" ht="15.75">
      <c r="E49" s="43" t="s">
        <v>47</v>
      </c>
      <c r="G49" s="67"/>
    </row>
    <row r="50" spans="2:7" ht="15.75">
      <c r="B50" s="42" t="str">
        <f>VLOOKUP(1,'Vorrunde (2)'!R39:V43,5,FALSE)</f>
        <v>&lt;Spieler/Mannschaft H1&gt;</v>
      </c>
      <c r="C50" s="59"/>
      <c r="D50" s="66"/>
      <c r="E50" s="32"/>
      <c r="G50" s="67"/>
    </row>
    <row r="51" spans="2:7" ht="15.75">
      <c r="B51" s="45" t="s">
        <v>54</v>
      </c>
      <c r="D51" s="67"/>
      <c r="E51" s="42" t="str">
        <f>IF(ISBLANK(C50),"Sieger 8. AF",IF(OR(C50&lt;C52,AND(C50=C52,D50&lt;D52)),B52,B50))</f>
        <v>Sieger 8. AF</v>
      </c>
      <c r="F51" s="59"/>
      <c r="G51" s="66"/>
    </row>
    <row r="52" spans="2:4" ht="15.75">
      <c r="B52" s="42" t="e">
        <f>VLOOKUP(2,'Vorrunde (1)'!R9:V13,5,FALSE)</f>
        <v>#VALUE!</v>
      </c>
      <c r="C52" s="59"/>
      <c r="D52" s="66"/>
    </row>
  </sheetData>
  <mergeCells count="4">
    <mergeCell ref="L6:M6"/>
    <mergeCell ref="C6:D6"/>
    <mergeCell ref="F6:G6"/>
    <mergeCell ref="I6:J6"/>
  </mergeCells>
  <printOptions/>
  <pageMargins left="0.472" right="0.5" top="0.5" bottom="0.586" header="0.4921259845" footer="0.4921259845"/>
  <pageSetup horizontalDpi="600" verticalDpi="600" orientation="landscape" paperSize="9" scale="88" r:id="rId1"/>
  <headerFooter alignWithMargins="0">
    <oddFooter>&amp;L&amp;9TTR 2.1   (C) 2005 Tapir Software&amp;C&amp;10Info: Torsten Küneth (mail@Kueneth-Radeloff.de)&amp;R&amp;9&amp;D</oddFooter>
  </headerFooter>
  <rowBreaks count="1" manualBreakCount="1">
    <brk id="29" max="13" man="1"/>
  </rowBreaks>
</worksheet>
</file>

<file path=xl/worksheets/sheet6.xml><?xml version="1.0" encoding="utf-8"?>
<worksheet xmlns="http://schemas.openxmlformats.org/spreadsheetml/2006/main" xmlns:r="http://schemas.openxmlformats.org/officeDocument/2006/relationships">
  <sheetPr codeName="Tabelle22" transitionEvaluation="1"/>
  <dimension ref="A1:AB29"/>
  <sheetViews>
    <sheetView showRowColHeaders="0" defaultGridColor="0" zoomScale="80" zoomScaleNormal="80" colorId="22" workbookViewId="0" topLeftCell="A1">
      <selection activeCell="A1" sqref="A1"/>
    </sheetView>
  </sheetViews>
  <sheetFormatPr defaultColWidth="6.77734375" defaultRowHeight="15"/>
  <cols>
    <col min="1" max="1" width="1.77734375" style="1" customWidth="1"/>
    <col min="2" max="2" width="4.10546875" style="1" customWidth="1"/>
    <col min="3" max="3" width="20.77734375" style="1" customWidth="1"/>
    <col min="4" max="19" width="2.77734375" style="1" customWidth="1"/>
    <col min="20" max="23" width="3.77734375" style="1" customWidth="1"/>
    <col min="24" max="24" width="6.77734375" style="13" customWidth="1"/>
    <col min="25" max="25" width="1.88671875" style="0" customWidth="1"/>
    <col min="26" max="27" width="7.6640625" style="0" hidden="1" customWidth="1"/>
    <col min="28" max="28" width="6.77734375" style="0" hidden="1" customWidth="1"/>
  </cols>
  <sheetData>
    <row r="1" spans="1:25" ht="15.75">
      <c r="A1" s="99"/>
      <c r="B1" s="3"/>
      <c r="C1" s="2"/>
      <c r="D1" s="2"/>
      <c r="E1" s="2"/>
      <c r="F1" s="2"/>
      <c r="G1" s="2"/>
      <c r="H1" s="2"/>
      <c r="I1" s="2"/>
      <c r="J1" s="2"/>
      <c r="K1" s="2"/>
      <c r="L1" s="2"/>
      <c r="M1" s="2"/>
      <c r="N1" s="2"/>
      <c r="O1" s="2"/>
      <c r="P1" s="2"/>
      <c r="Q1" s="2"/>
      <c r="R1" s="2"/>
      <c r="S1" s="2"/>
      <c r="T1" s="2"/>
      <c r="U1" s="2"/>
      <c r="V1" s="2"/>
      <c r="W1" s="2"/>
      <c r="Y1" s="2"/>
    </row>
    <row r="2" spans="1:25" ht="15.75">
      <c r="A2" s="2"/>
      <c r="B2" s="97"/>
      <c r="C2" s="97"/>
      <c r="D2" s="97"/>
      <c r="E2" s="97"/>
      <c r="F2" s="97"/>
      <c r="G2" s="98"/>
      <c r="H2" s="98"/>
      <c r="I2" s="98" t="s">
        <v>59</v>
      </c>
      <c r="J2" s="97"/>
      <c r="K2" s="97"/>
      <c r="L2" s="97"/>
      <c r="M2" s="97"/>
      <c r="N2" s="97"/>
      <c r="O2" s="97"/>
      <c r="P2" s="97"/>
      <c r="Q2" s="97"/>
      <c r="R2" s="97"/>
      <c r="S2" s="97"/>
      <c r="T2" s="97"/>
      <c r="U2" s="97"/>
      <c r="V2" s="97"/>
      <c r="W2" s="97"/>
      <c r="X2" s="97"/>
      <c r="Y2" s="2"/>
    </row>
    <row r="3" spans="1:25" ht="15.75">
      <c r="A3" s="2"/>
      <c r="B3" s="97"/>
      <c r="C3" s="97"/>
      <c r="D3" s="97"/>
      <c r="E3" s="97"/>
      <c r="F3" s="97"/>
      <c r="G3" s="98"/>
      <c r="H3" s="98"/>
      <c r="I3" s="98" t="s">
        <v>62</v>
      </c>
      <c r="J3" s="97"/>
      <c r="K3" s="97"/>
      <c r="L3" s="97"/>
      <c r="M3" s="97"/>
      <c r="N3" s="97"/>
      <c r="O3" s="97"/>
      <c r="P3" s="97"/>
      <c r="Q3" s="97"/>
      <c r="R3" s="97"/>
      <c r="S3" s="97"/>
      <c r="T3" s="97"/>
      <c r="U3" s="97"/>
      <c r="V3" s="97"/>
      <c r="W3" s="97"/>
      <c r="X3" s="97"/>
      <c r="Y3" s="2"/>
    </row>
    <row r="4" spans="1:25" ht="15.75">
      <c r="A4" s="2"/>
      <c r="B4" s="97"/>
      <c r="C4" s="97"/>
      <c r="D4" s="97"/>
      <c r="E4" s="97"/>
      <c r="F4" s="97"/>
      <c r="G4" s="98"/>
      <c r="H4" s="98"/>
      <c r="I4" s="97"/>
      <c r="J4" s="97"/>
      <c r="K4" s="97"/>
      <c r="L4" s="97"/>
      <c r="M4" s="97"/>
      <c r="N4" s="97"/>
      <c r="O4" s="97"/>
      <c r="P4" s="97"/>
      <c r="Q4" s="97"/>
      <c r="R4" s="97"/>
      <c r="S4" s="97"/>
      <c r="T4" s="97"/>
      <c r="U4" s="97"/>
      <c r="V4" s="97"/>
      <c r="W4" s="97"/>
      <c r="X4" s="97"/>
      <c r="Y4" s="2"/>
    </row>
    <row r="5" spans="1:25" ht="16.5" thickBot="1">
      <c r="A5" s="2"/>
      <c r="B5" s="3"/>
      <c r="C5" s="2"/>
      <c r="D5" s="2"/>
      <c r="E5" s="2"/>
      <c r="F5" s="2"/>
      <c r="G5" s="2"/>
      <c r="H5" s="2"/>
      <c r="I5" s="2"/>
      <c r="J5" s="2"/>
      <c r="K5" s="2"/>
      <c r="L5" s="2"/>
      <c r="M5" s="2"/>
      <c r="N5" s="2"/>
      <c r="O5" s="2"/>
      <c r="P5" s="2"/>
      <c r="Q5" s="2"/>
      <c r="R5" s="2"/>
      <c r="S5" s="2"/>
      <c r="T5" s="2"/>
      <c r="U5" s="2"/>
      <c r="V5" s="2"/>
      <c r="W5" s="2"/>
      <c r="Y5" s="2"/>
    </row>
    <row r="6" spans="1:25" ht="18.75" thickTop="1">
      <c r="A6" s="2"/>
      <c r="B6" s="4"/>
      <c r="C6" s="5"/>
      <c r="D6" s="5"/>
      <c r="E6" s="5"/>
      <c r="F6" s="5"/>
      <c r="G6" s="5"/>
      <c r="H6" s="5"/>
      <c r="I6" s="5"/>
      <c r="J6" s="5"/>
      <c r="K6" s="5"/>
      <c r="L6" s="5"/>
      <c r="M6" s="5"/>
      <c r="N6" s="5"/>
      <c r="O6" s="5"/>
      <c r="P6" s="5"/>
      <c r="Q6" s="5"/>
      <c r="R6" s="5"/>
      <c r="S6" s="5"/>
      <c r="T6" s="5"/>
      <c r="U6" s="123" t="s">
        <v>0</v>
      </c>
      <c r="V6" s="123"/>
      <c r="W6" s="123"/>
      <c r="X6" s="14"/>
      <c r="Y6" s="2"/>
    </row>
    <row r="7" spans="1:25" ht="15.75">
      <c r="A7" s="2"/>
      <c r="B7" s="7"/>
      <c r="C7" s="72"/>
      <c r="D7" s="72"/>
      <c r="E7" s="72"/>
      <c r="F7" s="72"/>
      <c r="G7" s="72"/>
      <c r="H7" s="72"/>
      <c r="I7" s="72"/>
      <c r="J7" s="72"/>
      <c r="K7" s="72"/>
      <c r="L7" s="72"/>
      <c r="M7" s="72"/>
      <c r="N7" s="72"/>
      <c r="O7" s="72"/>
      <c r="P7" s="72"/>
      <c r="Q7" s="72"/>
      <c r="R7" s="72"/>
      <c r="S7" s="72"/>
      <c r="T7" s="72"/>
      <c r="U7" s="124"/>
      <c r="V7" s="124"/>
      <c r="W7" s="124"/>
      <c r="X7" s="15"/>
      <c r="Y7" s="2"/>
    </row>
    <row r="8" spans="1:25" ht="18">
      <c r="A8" s="2"/>
      <c r="B8" s="78" t="s">
        <v>1</v>
      </c>
      <c r="C8" s="55" t="s">
        <v>2</v>
      </c>
      <c r="D8" s="139">
        <v>1</v>
      </c>
      <c r="E8" s="140"/>
      <c r="F8" s="139">
        <v>2</v>
      </c>
      <c r="G8" s="140"/>
      <c r="H8" s="139">
        <v>3</v>
      </c>
      <c r="I8" s="140"/>
      <c r="J8" s="139">
        <v>4</v>
      </c>
      <c r="K8" s="140"/>
      <c r="L8" s="139">
        <v>5</v>
      </c>
      <c r="M8" s="140"/>
      <c r="N8" s="139">
        <v>6</v>
      </c>
      <c r="O8" s="140"/>
      <c r="P8" s="139">
        <v>7</v>
      </c>
      <c r="Q8" s="140"/>
      <c r="R8" s="139">
        <v>8</v>
      </c>
      <c r="S8" s="140"/>
      <c r="T8" s="141" t="s">
        <v>58</v>
      </c>
      <c r="U8" s="141"/>
      <c r="V8" s="142" t="s">
        <v>9</v>
      </c>
      <c r="W8" s="143"/>
      <c r="X8" s="74" t="s">
        <v>3</v>
      </c>
      <c r="Y8" s="2"/>
    </row>
    <row r="9" spans="1:28" ht="19.5" customHeight="1">
      <c r="A9" s="2"/>
      <c r="B9" s="79">
        <v>1</v>
      </c>
      <c r="C9" s="100" t="s">
        <v>18</v>
      </c>
      <c r="D9" s="21"/>
      <c r="E9" s="75"/>
      <c r="F9" s="92"/>
      <c r="G9" s="103"/>
      <c r="H9" s="94"/>
      <c r="I9" s="103"/>
      <c r="J9" s="94"/>
      <c r="K9" s="103"/>
      <c r="L9" s="94"/>
      <c r="M9" s="103"/>
      <c r="N9" s="94"/>
      <c r="O9" s="103"/>
      <c r="P9" s="94"/>
      <c r="Q9" s="103"/>
      <c r="R9" s="94"/>
      <c r="S9" s="103"/>
      <c r="T9" s="125">
        <f>D9+F9+H9+J9+L9+N9+P9+R9</f>
        <v>0</v>
      </c>
      <c r="U9" s="126">
        <f>E9+G9+I9+K9+M9+O9+Q9+S9</f>
        <v>0</v>
      </c>
      <c r="V9" s="115">
        <f>IF(D9&gt;E9,1,0)+IF(F9&gt;G9,1,0)+IF(H9&gt;I9,1,0)+IF(J9&gt;K9,1,0)+IF(L9&gt;M9,1,0)+IF(N9&gt;O9,1,0)+IF(P9&gt;Q9,1,0)+IF(R9&gt;S9,1,0)</f>
        <v>0</v>
      </c>
      <c r="W9" s="116">
        <f>IF(E9&gt;D9,1,0)+IF(G9&gt;F9,1,0)+IF(I9&gt;H9,1,0)+IF(K9&gt;J9,1,0)+IF(M9&gt;L9,1,0)+IF(O9&gt;N9,1,0)+IF(Q9&gt;P9,1,0)+IF(S9&gt;R9,1,0)</f>
        <v>0</v>
      </c>
      <c r="X9" s="117">
        <f>IF(C9="","",RANK(Z9,$Z$9:$Z$16))</f>
        <v>1</v>
      </c>
      <c r="Y9" s="2"/>
      <c r="Z9" s="30">
        <f>10000*(V9-W9)+(T9-U9)+AA9</f>
        <v>0</v>
      </c>
      <c r="AA9" s="30">
        <f aca="true" t="shared" si="0" ref="AA9:AA16">IF(C9="",-100000,0)</f>
        <v>0</v>
      </c>
      <c r="AB9" t="str">
        <f aca="true" t="shared" si="1" ref="AB9:AB16">+C9</f>
        <v>&lt;Spieler/Mannschaft A1&gt;</v>
      </c>
    </row>
    <row r="10" spans="1:28" ht="19.5" customHeight="1">
      <c r="A10" s="2"/>
      <c r="B10" s="79">
        <v>2</v>
      </c>
      <c r="C10" s="100" t="s">
        <v>17</v>
      </c>
      <c r="D10" s="22" t="str">
        <f>IF(ISBLANK(G9)," ",+G9)</f>
        <v> </v>
      </c>
      <c r="E10" s="76" t="str">
        <f>IF(ISBLANK(F9)," ",+F9)</f>
        <v> </v>
      </c>
      <c r="F10" s="26"/>
      <c r="G10" s="75"/>
      <c r="H10" s="92"/>
      <c r="I10" s="103"/>
      <c r="J10" s="94"/>
      <c r="K10" s="103"/>
      <c r="L10" s="94"/>
      <c r="M10" s="103"/>
      <c r="N10" s="94"/>
      <c r="O10" s="103"/>
      <c r="P10" s="94"/>
      <c r="Q10" s="103"/>
      <c r="R10" s="94"/>
      <c r="S10" s="103"/>
      <c r="T10" s="125">
        <f aca="true" t="shared" si="2" ref="T10:T16">D10+F10+H10+J10+L10+N10+P10+R10</f>
        <v>0</v>
      </c>
      <c r="U10" s="126">
        <f aca="true" t="shared" si="3" ref="U10:U16">E10+G10+I10+K10+M10+O10+Q10+S10</f>
        <v>0</v>
      </c>
      <c r="V10" s="115">
        <f aca="true" t="shared" si="4" ref="V10:V16">IF(D10&gt;E10,1,0)+IF(F10&gt;G10,1,0)+IF(H10&gt;I10,1,0)+IF(J10&gt;K10,1,0)+IF(L10&gt;M10,1,0)+IF(N10&gt;O10,1,0)+IF(P10&gt;Q10,1,0)+IF(R10&gt;S10,1,0)</f>
        <v>0</v>
      </c>
      <c r="W10" s="116">
        <f aca="true" t="shared" si="5" ref="W10:W16">IF(E10&gt;D10,1,0)+IF(G10&gt;F10,1,0)+IF(I10&gt;H10,1,0)+IF(K10&gt;J10,1,0)+IF(M10&gt;L10,1,0)+IF(O10&gt;N10,1,0)+IF(Q10&gt;P10,1,0)+IF(S10&gt;R10,1,0)</f>
        <v>0</v>
      </c>
      <c r="X10" s="117">
        <f aca="true" t="shared" si="6" ref="X10:X16">IF(C10="","",RANK(Z10,$Z$9:$Z$16))</f>
        <v>1</v>
      </c>
      <c r="Y10" s="2"/>
      <c r="Z10" s="30">
        <f aca="true" t="shared" si="7" ref="Z10:Z16">10000*(V10-W10)+(T10-U10)+AA10</f>
        <v>0</v>
      </c>
      <c r="AA10" s="30">
        <f t="shared" si="0"/>
        <v>0</v>
      </c>
      <c r="AB10" t="str">
        <f t="shared" si="1"/>
        <v>&lt;Spieler/Mannschaft A2&gt; </v>
      </c>
    </row>
    <row r="11" spans="1:28" ht="19.5" customHeight="1">
      <c r="A11" s="2"/>
      <c r="B11" s="79">
        <v>3</v>
      </c>
      <c r="C11" s="100" t="s">
        <v>65</v>
      </c>
      <c r="D11" s="22" t="str">
        <f>IF(ISBLANK(I9)," ",+I9)</f>
        <v> </v>
      </c>
      <c r="E11" s="76" t="str">
        <f>IF(ISBLANK(H9)," ",+H9)</f>
        <v> </v>
      </c>
      <c r="F11" s="22" t="str">
        <f>IF(ISBLANK(I10)," ",+I10)</f>
        <v> </v>
      </c>
      <c r="G11" s="76" t="str">
        <f>IF(ISBLANK(H10)," ",+H10)</f>
        <v> </v>
      </c>
      <c r="H11" s="26"/>
      <c r="I11" s="75"/>
      <c r="J11" s="92"/>
      <c r="K11" s="103"/>
      <c r="L11" s="94"/>
      <c r="M11" s="103"/>
      <c r="N11" s="94"/>
      <c r="O11" s="103"/>
      <c r="P11" s="94"/>
      <c r="Q11" s="103"/>
      <c r="R11" s="94"/>
      <c r="S11" s="103"/>
      <c r="T11" s="125">
        <f t="shared" si="2"/>
        <v>0</v>
      </c>
      <c r="U11" s="126">
        <f t="shared" si="3"/>
        <v>0</v>
      </c>
      <c r="V11" s="115">
        <f t="shared" si="4"/>
        <v>0</v>
      </c>
      <c r="W11" s="116">
        <f t="shared" si="5"/>
        <v>0</v>
      </c>
      <c r="X11" s="117">
        <f t="shared" si="6"/>
        <v>1</v>
      </c>
      <c r="Y11" s="2"/>
      <c r="Z11" s="30">
        <f t="shared" si="7"/>
        <v>0</v>
      </c>
      <c r="AA11" s="30">
        <f t="shared" si="0"/>
        <v>0</v>
      </c>
      <c r="AB11" t="str">
        <f t="shared" si="1"/>
        <v>x</v>
      </c>
    </row>
    <row r="12" spans="1:28" ht="19.5" customHeight="1">
      <c r="A12" s="2"/>
      <c r="B12" s="79">
        <v>4</v>
      </c>
      <c r="C12" s="100" t="s">
        <v>65</v>
      </c>
      <c r="D12" s="22" t="str">
        <f>IF(ISBLANK(K9)," ",+K9)</f>
        <v> </v>
      </c>
      <c r="E12" s="76" t="str">
        <f>IF(ISBLANK(J9)," ",+J9)</f>
        <v> </v>
      </c>
      <c r="F12" s="22" t="str">
        <f>IF(ISBLANK(K10)," ",+K10)</f>
        <v> </v>
      </c>
      <c r="G12" s="76" t="str">
        <f>IF(ISBLANK(J10)," ",+J10)</f>
        <v> </v>
      </c>
      <c r="H12" s="22" t="str">
        <f>IF(ISBLANK(K11)," ",+K11)</f>
        <v> </v>
      </c>
      <c r="I12" s="76" t="str">
        <f>IF(ISBLANK(J11)," ",+J11)</f>
        <v> </v>
      </c>
      <c r="J12" s="26"/>
      <c r="K12" s="75"/>
      <c r="L12" s="92"/>
      <c r="M12" s="103"/>
      <c r="N12" s="94"/>
      <c r="O12" s="103"/>
      <c r="P12" s="94"/>
      <c r="Q12" s="103"/>
      <c r="R12" s="94"/>
      <c r="S12" s="103"/>
      <c r="T12" s="125">
        <f t="shared" si="2"/>
        <v>0</v>
      </c>
      <c r="U12" s="126">
        <f t="shared" si="3"/>
        <v>0</v>
      </c>
      <c r="V12" s="115">
        <f t="shared" si="4"/>
        <v>0</v>
      </c>
      <c r="W12" s="116">
        <f t="shared" si="5"/>
        <v>0</v>
      </c>
      <c r="X12" s="117">
        <f t="shared" si="6"/>
        <v>1</v>
      </c>
      <c r="Y12" s="2"/>
      <c r="Z12" s="30">
        <f t="shared" si="7"/>
        <v>0</v>
      </c>
      <c r="AA12" s="30">
        <f t="shared" si="0"/>
        <v>0</v>
      </c>
      <c r="AB12" t="str">
        <f t="shared" si="1"/>
        <v>x</v>
      </c>
    </row>
    <row r="13" spans="1:28" ht="19.5" customHeight="1">
      <c r="A13" s="2"/>
      <c r="B13" s="79">
        <v>5</v>
      </c>
      <c r="C13" s="101" t="s">
        <v>65</v>
      </c>
      <c r="D13" s="22" t="str">
        <f>IF(ISBLANK(M9)," ",+M9)</f>
        <v> </v>
      </c>
      <c r="E13" s="76" t="str">
        <f>IF(ISBLANK(L9)," ",+L9)</f>
        <v> </v>
      </c>
      <c r="F13" s="22" t="str">
        <f>IF(ISBLANK(M10)," ",+M10)</f>
        <v> </v>
      </c>
      <c r="G13" s="76" t="str">
        <f>IF(ISBLANK(L10)," ",+L10)</f>
        <v> </v>
      </c>
      <c r="H13" s="22" t="str">
        <f>IF(ISBLANK(M11)," ",+M11)</f>
        <v> </v>
      </c>
      <c r="I13" s="76" t="str">
        <f>IF(ISBLANK(L11)," ",+L11)</f>
        <v> </v>
      </c>
      <c r="J13" s="22" t="str">
        <f>IF(ISBLANK(M12)," ",+M12)</f>
        <v> </v>
      </c>
      <c r="K13" s="76" t="str">
        <f>IF(ISBLANK(L12)," ",+L12)</f>
        <v> </v>
      </c>
      <c r="L13" s="26"/>
      <c r="M13" s="75"/>
      <c r="N13" s="92"/>
      <c r="O13" s="104"/>
      <c r="P13" s="92"/>
      <c r="Q13" s="104"/>
      <c r="R13" s="92"/>
      <c r="S13" s="104"/>
      <c r="T13" s="125">
        <f t="shared" si="2"/>
        <v>0</v>
      </c>
      <c r="U13" s="126">
        <f t="shared" si="3"/>
        <v>0</v>
      </c>
      <c r="V13" s="115">
        <f t="shared" si="4"/>
        <v>0</v>
      </c>
      <c r="W13" s="116">
        <f t="shared" si="5"/>
        <v>0</v>
      </c>
      <c r="X13" s="117">
        <f t="shared" si="6"/>
        <v>1</v>
      </c>
      <c r="Y13" s="2"/>
      <c r="Z13" s="30">
        <f t="shared" si="7"/>
        <v>0</v>
      </c>
      <c r="AA13" s="30">
        <f t="shared" si="0"/>
        <v>0</v>
      </c>
      <c r="AB13" t="str">
        <f t="shared" si="1"/>
        <v>x</v>
      </c>
    </row>
    <row r="14" spans="1:28" ht="19.5" customHeight="1">
      <c r="A14" s="2"/>
      <c r="B14" s="79">
        <v>6</v>
      </c>
      <c r="C14" s="101" t="s">
        <v>65</v>
      </c>
      <c r="D14" s="22" t="str">
        <f>IF(ISBLANK(O9)," ",+O9)</f>
        <v> </v>
      </c>
      <c r="E14" s="76" t="str">
        <f>IF(ISBLANK(N9)," ",+N9)</f>
        <v> </v>
      </c>
      <c r="F14" s="22" t="str">
        <f>IF(ISBLANK(O10)," ",+O10)</f>
        <v> </v>
      </c>
      <c r="G14" s="76" t="str">
        <f>IF(ISBLANK(N10)," ",+N10)</f>
        <v> </v>
      </c>
      <c r="H14" s="22" t="str">
        <f>IF(ISBLANK(O11)," ",+O11)</f>
        <v> </v>
      </c>
      <c r="I14" s="76" t="str">
        <f>IF(ISBLANK(N11)," ",+N11)</f>
        <v> </v>
      </c>
      <c r="J14" s="22" t="str">
        <f>IF(ISBLANK(O12)," ",+O12)</f>
        <v> </v>
      </c>
      <c r="K14" s="76" t="str">
        <f>IF(ISBLANK(N12)," ",+N12)</f>
        <v> </v>
      </c>
      <c r="L14" s="22" t="str">
        <f>IF(ISBLANK(O13)," ",+O13)</f>
        <v> </v>
      </c>
      <c r="M14" s="76" t="str">
        <f>IF(ISBLANK(N13)," ",+N13)</f>
        <v> </v>
      </c>
      <c r="N14" s="26"/>
      <c r="O14" s="75"/>
      <c r="P14" s="92"/>
      <c r="Q14" s="104"/>
      <c r="R14" s="92"/>
      <c r="S14" s="104"/>
      <c r="T14" s="125">
        <f t="shared" si="2"/>
        <v>0</v>
      </c>
      <c r="U14" s="126">
        <f t="shared" si="3"/>
        <v>0</v>
      </c>
      <c r="V14" s="115">
        <f t="shared" si="4"/>
        <v>0</v>
      </c>
      <c r="W14" s="116">
        <f t="shared" si="5"/>
        <v>0</v>
      </c>
      <c r="X14" s="117">
        <f t="shared" si="6"/>
        <v>1</v>
      </c>
      <c r="Y14" s="2"/>
      <c r="Z14" s="30">
        <f t="shared" si="7"/>
        <v>0</v>
      </c>
      <c r="AA14" s="30">
        <f t="shared" si="0"/>
        <v>0</v>
      </c>
      <c r="AB14" t="str">
        <f t="shared" si="1"/>
        <v>x</v>
      </c>
    </row>
    <row r="15" spans="1:28" ht="19.5" customHeight="1">
      <c r="A15" s="2"/>
      <c r="B15" s="79">
        <v>7</v>
      </c>
      <c r="C15" s="101" t="s">
        <v>65</v>
      </c>
      <c r="D15" s="22" t="str">
        <f>IF(ISBLANK(Q9)," ",+Q9)</f>
        <v> </v>
      </c>
      <c r="E15" s="76" t="str">
        <f>IF(ISBLANK(P9)," ",+P9)</f>
        <v> </v>
      </c>
      <c r="F15" s="22" t="str">
        <f>IF(ISBLANK(Q10)," ",+Q10)</f>
        <v> </v>
      </c>
      <c r="G15" s="76" t="str">
        <f>IF(ISBLANK(P10)," ",+P10)</f>
        <v> </v>
      </c>
      <c r="H15" s="22" t="str">
        <f>IF(ISBLANK(Q11)," ",+Q11)</f>
        <v> </v>
      </c>
      <c r="I15" s="76" t="str">
        <f>IF(ISBLANK(P11)," ",+P11)</f>
        <v> </v>
      </c>
      <c r="J15" s="22" t="str">
        <f>IF(ISBLANK(Q12)," ",+Q12)</f>
        <v> </v>
      </c>
      <c r="K15" s="76" t="str">
        <f>IF(ISBLANK(P12)," ",+P12)</f>
        <v> </v>
      </c>
      <c r="L15" s="22" t="str">
        <f>IF(ISBLANK(Q13)," ",+Q13)</f>
        <v> </v>
      </c>
      <c r="M15" s="76" t="str">
        <f>IF(ISBLANK(P13)," ",+P13)</f>
        <v> </v>
      </c>
      <c r="N15" s="22" t="str">
        <f>IF(ISBLANK(Q14)," ",+Q14)</f>
        <v> </v>
      </c>
      <c r="O15" s="76" t="str">
        <f>IF(ISBLANK(P14)," ",+P14)</f>
        <v> </v>
      </c>
      <c r="P15" s="26"/>
      <c r="Q15" s="75"/>
      <c r="R15" s="92"/>
      <c r="S15" s="104"/>
      <c r="T15" s="125">
        <f t="shared" si="2"/>
        <v>0</v>
      </c>
      <c r="U15" s="126">
        <f t="shared" si="3"/>
        <v>0</v>
      </c>
      <c r="V15" s="115">
        <f t="shared" si="4"/>
        <v>0</v>
      </c>
      <c r="W15" s="116">
        <f t="shared" si="5"/>
        <v>0</v>
      </c>
      <c r="X15" s="117">
        <f t="shared" si="6"/>
        <v>1</v>
      </c>
      <c r="Y15" s="2"/>
      <c r="Z15" s="30">
        <f t="shared" si="7"/>
        <v>0</v>
      </c>
      <c r="AA15" s="30">
        <f t="shared" si="0"/>
        <v>0</v>
      </c>
      <c r="AB15" t="str">
        <f t="shared" si="1"/>
        <v>x</v>
      </c>
    </row>
    <row r="16" spans="1:28" ht="19.5" customHeight="1" thickBot="1">
      <c r="A16" s="2"/>
      <c r="B16" s="80">
        <v>8</v>
      </c>
      <c r="C16" s="102"/>
      <c r="D16" s="81" t="str">
        <f>IF(ISBLANK(S9)," ",+S9)</f>
        <v> </v>
      </c>
      <c r="E16" s="77" t="str">
        <f>IF(ISBLANK(R9)," ",+R9)</f>
        <v> </v>
      </c>
      <c r="F16" s="81" t="str">
        <f>IF(ISBLANK(S10)," ",+S10)</f>
        <v> </v>
      </c>
      <c r="G16" s="77" t="str">
        <f>IF(ISBLANK(R10)," ",+R10)</f>
        <v> </v>
      </c>
      <c r="H16" s="81" t="str">
        <f>IF(ISBLANK(S11)," ",+S11)</f>
        <v> </v>
      </c>
      <c r="I16" s="77" t="str">
        <f>IF(ISBLANK(R11)," ",+R11)</f>
        <v> </v>
      </c>
      <c r="J16" s="81" t="str">
        <f>IF(ISBLANK(S12)," ",+S12)</f>
        <v> </v>
      </c>
      <c r="K16" s="77" t="str">
        <f>IF(ISBLANK(R12)," ",+R12)</f>
        <v> </v>
      </c>
      <c r="L16" s="81" t="str">
        <f>IF(ISBLANK(S13)," ",+S13)</f>
        <v> </v>
      </c>
      <c r="M16" s="77" t="str">
        <f>IF(ISBLANK(R13)," ",+R13)</f>
        <v> </v>
      </c>
      <c r="N16" s="81" t="str">
        <f>IF(ISBLANK(S14)," ",+S14)</f>
        <v> </v>
      </c>
      <c r="O16" s="77" t="str">
        <f>IF(ISBLANK(R14)," ",+R14)</f>
        <v> </v>
      </c>
      <c r="P16" s="81" t="str">
        <f>IF(ISBLANK(S15)," ",+S15)</f>
        <v> </v>
      </c>
      <c r="Q16" s="77" t="str">
        <f>IF(ISBLANK(R15)," ",+R15)</f>
        <v> </v>
      </c>
      <c r="R16" s="82"/>
      <c r="S16" s="83"/>
      <c r="T16" s="127">
        <f t="shared" si="2"/>
        <v>0</v>
      </c>
      <c r="U16" s="128">
        <f t="shared" si="3"/>
        <v>0</v>
      </c>
      <c r="V16" s="120">
        <f t="shared" si="4"/>
        <v>0</v>
      </c>
      <c r="W16" s="121">
        <f t="shared" si="5"/>
        <v>0</v>
      </c>
      <c r="X16" s="118">
        <f t="shared" si="6"/>
      </c>
      <c r="Y16" s="2"/>
      <c r="Z16" s="30">
        <f t="shared" si="7"/>
        <v>-100000</v>
      </c>
      <c r="AA16" s="30">
        <f t="shared" si="0"/>
        <v>-100000</v>
      </c>
      <c r="AB16">
        <f t="shared" si="1"/>
        <v>0</v>
      </c>
    </row>
    <row r="17" ht="16.5" thickTop="1"/>
    <row r="18" ht="16.5" thickBot="1"/>
    <row r="19" spans="2:24" ht="18.75" thickTop="1">
      <c r="B19" s="4"/>
      <c r="C19" s="5"/>
      <c r="D19" s="5"/>
      <c r="E19" s="5"/>
      <c r="F19" s="5"/>
      <c r="G19" s="5"/>
      <c r="H19" s="5"/>
      <c r="I19" s="5"/>
      <c r="J19" s="5"/>
      <c r="K19" s="5"/>
      <c r="L19" s="5"/>
      <c r="M19" s="5"/>
      <c r="N19" s="5"/>
      <c r="O19" s="5"/>
      <c r="P19" s="5"/>
      <c r="Q19" s="5"/>
      <c r="R19" s="5"/>
      <c r="S19" s="5"/>
      <c r="T19" s="5"/>
      <c r="U19" s="123" t="s">
        <v>4</v>
      </c>
      <c r="V19" s="123"/>
      <c r="W19" s="123"/>
      <c r="X19" s="14"/>
    </row>
    <row r="20" spans="2:24" ht="15.75">
      <c r="B20" s="7"/>
      <c r="C20" s="72"/>
      <c r="D20" s="72"/>
      <c r="E20" s="72"/>
      <c r="F20" s="72"/>
      <c r="G20" s="72"/>
      <c r="H20" s="72"/>
      <c r="I20" s="72"/>
      <c r="J20" s="72"/>
      <c r="K20" s="72"/>
      <c r="L20" s="72"/>
      <c r="M20" s="72"/>
      <c r="N20" s="72"/>
      <c r="O20" s="72"/>
      <c r="P20" s="72"/>
      <c r="Q20" s="72"/>
      <c r="R20" s="72"/>
      <c r="S20" s="72"/>
      <c r="T20" s="72"/>
      <c r="U20" s="124"/>
      <c r="V20" s="124"/>
      <c r="W20" s="124"/>
      <c r="X20" s="15"/>
    </row>
    <row r="21" spans="2:24" ht="18">
      <c r="B21" s="78" t="s">
        <v>1</v>
      </c>
      <c r="C21" s="55" t="s">
        <v>2</v>
      </c>
      <c r="D21" s="139">
        <v>1</v>
      </c>
      <c r="E21" s="140"/>
      <c r="F21" s="139">
        <v>2</v>
      </c>
      <c r="G21" s="140"/>
      <c r="H21" s="139">
        <v>3</v>
      </c>
      <c r="I21" s="140"/>
      <c r="J21" s="139">
        <v>4</v>
      </c>
      <c r="K21" s="140"/>
      <c r="L21" s="139">
        <v>5</v>
      </c>
      <c r="M21" s="140"/>
      <c r="N21" s="139">
        <v>6</v>
      </c>
      <c r="O21" s="140"/>
      <c r="P21" s="139">
        <v>7</v>
      </c>
      <c r="Q21" s="140"/>
      <c r="R21" s="139">
        <v>8</v>
      </c>
      <c r="S21" s="140"/>
      <c r="T21" s="141" t="s">
        <v>58</v>
      </c>
      <c r="U21" s="141"/>
      <c r="V21" s="142" t="s">
        <v>9</v>
      </c>
      <c r="W21" s="143"/>
      <c r="X21" s="74" t="s">
        <v>3</v>
      </c>
    </row>
    <row r="22" spans="2:28" ht="18">
      <c r="B22" s="79">
        <v>1</v>
      </c>
      <c r="C22" s="100" t="s">
        <v>19</v>
      </c>
      <c r="D22" s="21"/>
      <c r="E22" s="75"/>
      <c r="F22" s="92"/>
      <c r="G22" s="103"/>
      <c r="H22" s="94"/>
      <c r="I22" s="103"/>
      <c r="J22" s="94"/>
      <c r="K22" s="103"/>
      <c r="L22" s="94"/>
      <c r="M22" s="103"/>
      <c r="N22" s="94"/>
      <c r="O22" s="103"/>
      <c r="P22" s="94"/>
      <c r="Q22" s="103"/>
      <c r="R22" s="94"/>
      <c r="S22" s="103"/>
      <c r="T22" s="125">
        <f>D22+F22+H22+J22+L22+N22+P22+R22</f>
        <v>0</v>
      </c>
      <c r="U22" s="126">
        <f>E22+G22+I22+K22+M22+O22+Q22+S22</f>
        <v>0</v>
      </c>
      <c r="V22" s="115">
        <f>IF(D22&gt;E22,1,0)+IF(F22&gt;G22,1,0)+IF(H22&gt;I22,1,0)+IF(J22&gt;K22,1,0)+IF(L22&gt;M22,1,0)+IF(N22&gt;O22,1,0)+IF(P22&gt;Q22,1,0)+IF(R22&gt;S22,1,0)</f>
        <v>0</v>
      </c>
      <c r="W22" s="116">
        <f>IF(E22&gt;D22,1,0)+IF(G22&gt;F22,1,0)+IF(I22&gt;H22,1,0)+IF(K22&gt;J22,1,0)+IF(M22&gt;L22,1,0)+IF(O22&gt;N22,1,0)+IF(Q22&gt;P22,1,0)+IF(S22&gt;R22,1,0)</f>
        <v>0</v>
      </c>
      <c r="X22" s="117">
        <f aca="true" t="shared" si="8" ref="X22:X29">IF(C22="","",RANK(Z22,$Z$22:$Z$29))</f>
        <v>1</v>
      </c>
      <c r="Z22" s="30">
        <f>10000*(V22-W22)+(T22-U22)+AA22</f>
        <v>0</v>
      </c>
      <c r="AA22" s="30">
        <f aca="true" t="shared" si="9" ref="AA22:AA29">IF(C22="",-100000,0)</f>
        <v>0</v>
      </c>
      <c r="AB22" t="str">
        <f aca="true" t="shared" si="10" ref="AB22:AB29">+C22</f>
        <v>&lt;Spieler/Mannschaft B1&gt;</v>
      </c>
    </row>
    <row r="23" spans="2:28" ht="18">
      <c r="B23" s="79">
        <v>2</v>
      </c>
      <c r="C23" s="100" t="s">
        <v>20</v>
      </c>
      <c r="D23" s="22" t="str">
        <f>IF(ISBLANK(G22)," ",+G22)</f>
        <v> </v>
      </c>
      <c r="E23" s="76" t="str">
        <f>IF(ISBLANK(F22)," ",+F22)</f>
        <v> </v>
      </c>
      <c r="F23" s="26"/>
      <c r="G23" s="75"/>
      <c r="H23" s="92"/>
      <c r="I23" s="103"/>
      <c r="J23" s="94"/>
      <c r="K23" s="103"/>
      <c r="L23" s="94"/>
      <c r="M23" s="103"/>
      <c r="N23" s="94"/>
      <c r="O23" s="103"/>
      <c r="P23" s="94"/>
      <c r="Q23" s="103"/>
      <c r="R23" s="94"/>
      <c r="S23" s="103"/>
      <c r="T23" s="125">
        <f aca="true" t="shared" si="11" ref="T23:T29">D23+F23+H23+J23+L23+N23+P23+R23</f>
        <v>0</v>
      </c>
      <c r="U23" s="126">
        <f aca="true" t="shared" si="12" ref="U23:U29">E23+G23+I23+K23+M23+O23+Q23+S23</f>
        <v>0</v>
      </c>
      <c r="V23" s="115">
        <f aca="true" t="shared" si="13" ref="V23:V29">IF(D23&gt;E23,1,0)+IF(F23&gt;G23,1,0)+IF(H23&gt;I23,1,0)+IF(J23&gt;K23,1,0)+IF(L23&gt;M23,1,0)+IF(N23&gt;O23,1,0)+IF(P23&gt;Q23,1,0)+IF(R23&gt;S23,1,0)</f>
        <v>0</v>
      </c>
      <c r="W23" s="116">
        <f aca="true" t="shared" si="14" ref="W23:W29">IF(E23&gt;D23,1,0)+IF(G23&gt;F23,1,0)+IF(I23&gt;H23,1,0)+IF(K23&gt;J23,1,0)+IF(M23&gt;L23,1,0)+IF(O23&gt;N23,1,0)+IF(Q23&gt;P23,1,0)+IF(S23&gt;R23,1,0)</f>
        <v>0</v>
      </c>
      <c r="X23" s="117">
        <f t="shared" si="8"/>
        <v>1</v>
      </c>
      <c r="Z23" s="30">
        <f aca="true" t="shared" si="15" ref="Z23:Z29">10000*(V23-W23)+(T23-U23)+AA23</f>
        <v>0</v>
      </c>
      <c r="AA23" s="30">
        <f t="shared" si="9"/>
        <v>0</v>
      </c>
      <c r="AB23" t="str">
        <f t="shared" si="10"/>
        <v>&lt;Spieler/Mannschaft B2&gt; </v>
      </c>
    </row>
    <row r="24" spans="2:28" ht="18">
      <c r="B24" s="79">
        <v>3</v>
      </c>
      <c r="C24" s="100"/>
      <c r="D24" s="22" t="str">
        <f>IF(ISBLANK(I22)," ",+I22)</f>
        <v> </v>
      </c>
      <c r="E24" s="76" t="str">
        <f>IF(ISBLANK(H22)," ",+H22)</f>
        <v> </v>
      </c>
      <c r="F24" s="22" t="str">
        <f>IF(ISBLANK(I23)," ",+I23)</f>
        <v> </v>
      </c>
      <c r="G24" s="76" t="str">
        <f>IF(ISBLANK(H23)," ",+H23)</f>
        <v> </v>
      </c>
      <c r="H24" s="26"/>
      <c r="I24" s="75"/>
      <c r="J24" s="92"/>
      <c r="K24" s="103"/>
      <c r="L24" s="94"/>
      <c r="M24" s="103"/>
      <c r="N24" s="94"/>
      <c r="O24" s="103"/>
      <c r="P24" s="94"/>
      <c r="Q24" s="103"/>
      <c r="R24" s="94"/>
      <c r="S24" s="103"/>
      <c r="T24" s="125">
        <f t="shared" si="11"/>
        <v>0</v>
      </c>
      <c r="U24" s="126">
        <f t="shared" si="12"/>
        <v>0</v>
      </c>
      <c r="V24" s="115">
        <f t="shared" si="13"/>
        <v>0</v>
      </c>
      <c r="W24" s="116">
        <f t="shared" si="14"/>
        <v>0</v>
      </c>
      <c r="X24" s="117">
        <f t="shared" si="8"/>
      </c>
      <c r="Z24" s="30">
        <f t="shared" si="15"/>
        <v>-100000</v>
      </c>
      <c r="AA24" s="30">
        <f t="shared" si="9"/>
        <v>-100000</v>
      </c>
      <c r="AB24">
        <f t="shared" si="10"/>
        <v>0</v>
      </c>
    </row>
    <row r="25" spans="2:28" ht="18">
      <c r="B25" s="79">
        <v>4</v>
      </c>
      <c r="C25" s="100"/>
      <c r="D25" s="22" t="str">
        <f>IF(ISBLANK(K22)," ",+K22)</f>
        <v> </v>
      </c>
      <c r="E25" s="76" t="str">
        <f>IF(ISBLANK(J22)," ",+J22)</f>
        <v> </v>
      </c>
      <c r="F25" s="22" t="str">
        <f>IF(ISBLANK(K23)," ",+K23)</f>
        <v> </v>
      </c>
      <c r="G25" s="76" t="str">
        <f>IF(ISBLANK(J23)," ",+J23)</f>
        <v> </v>
      </c>
      <c r="H25" s="22" t="str">
        <f>IF(ISBLANK(K24)," ",+K24)</f>
        <v> </v>
      </c>
      <c r="I25" s="76" t="str">
        <f>IF(ISBLANK(J24)," ",+J24)</f>
        <v> </v>
      </c>
      <c r="J25" s="26"/>
      <c r="K25" s="75"/>
      <c r="L25" s="92"/>
      <c r="M25" s="103"/>
      <c r="N25" s="94"/>
      <c r="O25" s="103"/>
      <c r="P25" s="94"/>
      <c r="Q25" s="103"/>
      <c r="R25" s="94"/>
      <c r="S25" s="103"/>
      <c r="T25" s="125">
        <f t="shared" si="11"/>
        <v>0</v>
      </c>
      <c r="U25" s="126">
        <f t="shared" si="12"/>
        <v>0</v>
      </c>
      <c r="V25" s="115">
        <f t="shared" si="13"/>
        <v>0</v>
      </c>
      <c r="W25" s="116">
        <f t="shared" si="14"/>
        <v>0</v>
      </c>
      <c r="X25" s="117">
        <f t="shared" si="8"/>
      </c>
      <c r="Z25" s="30">
        <f t="shared" si="15"/>
        <v>-100000</v>
      </c>
      <c r="AA25" s="30">
        <f t="shared" si="9"/>
        <v>-100000</v>
      </c>
      <c r="AB25">
        <f t="shared" si="10"/>
        <v>0</v>
      </c>
    </row>
    <row r="26" spans="2:28" ht="18">
      <c r="B26" s="79">
        <v>5</v>
      </c>
      <c r="C26" s="101"/>
      <c r="D26" s="22" t="str">
        <f>IF(ISBLANK(M22)," ",+M22)</f>
        <v> </v>
      </c>
      <c r="E26" s="76" t="str">
        <f>IF(ISBLANK(L22)," ",+L22)</f>
        <v> </v>
      </c>
      <c r="F26" s="22" t="str">
        <f>IF(ISBLANK(M23)," ",+M23)</f>
        <v> </v>
      </c>
      <c r="G26" s="76" t="str">
        <f>IF(ISBLANK(L23)," ",+L23)</f>
        <v> </v>
      </c>
      <c r="H26" s="22" t="str">
        <f>IF(ISBLANK(M24)," ",+M24)</f>
        <v> </v>
      </c>
      <c r="I26" s="76" t="str">
        <f>IF(ISBLANK(L24)," ",+L24)</f>
        <v> </v>
      </c>
      <c r="J26" s="22" t="str">
        <f>IF(ISBLANK(M25)," ",+M25)</f>
        <v> </v>
      </c>
      <c r="K26" s="76" t="str">
        <f>IF(ISBLANK(L25)," ",+L25)</f>
        <v> </v>
      </c>
      <c r="L26" s="26"/>
      <c r="M26" s="75"/>
      <c r="N26" s="92"/>
      <c r="O26" s="104"/>
      <c r="P26" s="92"/>
      <c r="Q26" s="104"/>
      <c r="R26" s="92"/>
      <c r="S26" s="104"/>
      <c r="T26" s="125">
        <f t="shared" si="11"/>
        <v>0</v>
      </c>
      <c r="U26" s="126">
        <f t="shared" si="12"/>
        <v>0</v>
      </c>
      <c r="V26" s="115">
        <f t="shared" si="13"/>
        <v>0</v>
      </c>
      <c r="W26" s="116">
        <f t="shared" si="14"/>
        <v>0</v>
      </c>
      <c r="X26" s="117">
        <f t="shared" si="8"/>
      </c>
      <c r="Z26" s="30">
        <f t="shared" si="15"/>
        <v>-100000</v>
      </c>
      <c r="AA26" s="30">
        <f t="shared" si="9"/>
        <v>-100000</v>
      </c>
      <c r="AB26">
        <f t="shared" si="10"/>
        <v>0</v>
      </c>
    </row>
    <row r="27" spans="2:28" ht="18">
      <c r="B27" s="79">
        <v>6</v>
      </c>
      <c r="C27" s="101"/>
      <c r="D27" s="22" t="str">
        <f>IF(ISBLANK(O22)," ",+O22)</f>
        <v> </v>
      </c>
      <c r="E27" s="76" t="str">
        <f>IF(ISBLANK(N22)," ",+N22)</f>
        <v> </v>
      </c>
      <c r="F27" s="22" t="str">
        <f>IF(ISBLANK(O23)," ",+O23)</f>
        <v> </v>
      </c>
      <c r="G27" s="76" t="str">
        <f>IF(ISBLANK(N23)," ",+N23)</f>
        <v> </v>
      </c>
      <c r="H27" s="22" t="str">
        <f>IF(ISBLANK(O24)," ",+O24)</f>
        <v> </v>
      </c>
      <c r="I27" s="76" t="str">
        <f>IF(ISBLANK(N24)," ",+N24)</f>
        <v> </v>
      </c>
      <c r="J27" s="22" t="str">
        <f>IF(ISBLANK(O25)," ",+O25)</f>
        <v> </v>
      </c>
      <c r="K27" s="76" t="str">
        <f>IF(ISBLANK(N25)," ",+N25)</f>
        <v> </v>
      </c>
      <c r="L27" s="22" t="str">
        <f>IF(ISBLANK(O26)," ",+O26)</f>
        <v> </v>
      </c>
      <c r="M27" s="76" t="str">
        <f>IF(ISBLANK(N26)," ",+N26)</f>
        <v> </v>
      </c>
      <c r="N27" s="26"/>
      <c r="O27" s="75"/>
      <c r="P27" s="92"/>
      <c r="Q27" s="104"/>
      <c r="R27" s="92"/>
      <c r="S27" s="104"/>
      <c r="T27" s="125">
        <f t="shared" si="11"/>
        <v>0</v>
      </c>
      <c r="U27" s="126">
        <f t="shared" si="12"/>
        <v>0</v>
      </c>
      <c r="V27" s="115">
        <f t="shared" si="13"/>
        <v>0</v>
      </c>
      <c r="W27" s="116">
        <f t="shared" si="14"/>
        <v>0</v>
      </c>
      <c r="X27" s="117">
        <f t="shared" si="8"/>
      </c>
      <c r="Z27" s="30">
        <f t="shared" si="15"/>
        <v>-100000</v>
      </c>
      <c r="AA27" s="30">
        <f t="shared" si="9"/>
        <v>-100000</v>
      </c>
      <c r="AB27">
        <f t="shared" si="10"/>
        <v>0</v>
      </c>
    </row>
    <row r="28" spans="2:28" ht="18">
      <c r="B28" s="79">
        <v>7</v>
      </c>
      <c r="C28" s="101"/>
      <c r="D28" s="22" t="str">
        <f>IF(ISBLANK(Q22)," ",+Q22)</f>
        <v> </v>
      </c>
      <c r="E28" s="76" t="str">
        <f>IF(ISBLANK(P22)," ",+P22)</f>
        <v> </v>
      </c>
      <c r="F28" s="22" t="str">
        <f>IF(ISBLANK(Q23)," ",+Q23)</f>
        <v> </v>
      </c>
      <c r="G28" s="76" t="str">
        <f>IF(ISBLANK(P23)," ",+P23)</f>
        <v> </v>
      </c>
      <c r="H28" s="22" t="str">
        <f>IF(ISBLANK(Q24)," ",+Q24)</f>
        <v> </v>
      </c>
      <c r="I28" s="76" t="str">
        <f>IF(ISBLANK(P24)," ",+P24)</f>
        <v> </v>
      </c>
      <c r="J28" s="22" t="str">
        <f>IF(ISBLANK(Q25)," ",+Q25)</f>
        <v> </v>
      </c>
      <c r="K28" s="76" t="str">
        <f>IF(ISBLANK(P25)," ",+P25)</f>
        <v> </v>
      </c>
      <c r="L28" s="22" t="str">
        <f>IF(ISBLANK(Q26)," ",+Q26)</f>
        <v> </v>
      </c>
      <c r="M28" s="76" t="str">
        <f>IF(ISBLANK(P26)," ",+P26)</f>
        <v> </v>
      </c>
      <c r="N28" s="22" t="str">
        <f>IF(ISBLANK(Q27)," ",+Q27)</f>
        <v> </v>
      </c>
      <c r="O28" s="76" t="str">
        <f>IF(ISBLANK(P27)," ",+P27)</f>
        <v> </v>
      </c>
      <c r="P28" s="26"/>
      <c r="Q28" s="75"/>
      <c r="R28" s="92"/>
      <c r="S28" s="104"/>
      <c r="T28" s="125">
        <f t="shared" si="11"/>
        <v>0</v>
      </c>
      <c r="U28" s="126">
        <f t="shared" si="12"/>
        <v>0</v>
      </c>
      <c r="V28" s="115">
        <f t="shared" si="13"/>
        <v>0</v>
      </c>
      <c r="W28" s="116">
        <f t="shared" si="14"/>
        <v>0</v>
      </c>
      <c r="X28" s="117">
        <f t="shared" si="8"/>
      </c>
      <c r="Z28" s="30">
        <f t="shared" si="15"/>
        <v>-100000</v>
      </c>
      <c r="AA28" s="30">
        <f t="shared" si="9"/>
        <v>-100000</v>
      </c>
      <c r="AB28">
        <f t="shared" si="10"/>
        <v>0</v>
      </c>
    </row>
    <row r="29" spans="2:28" ht="18.75" thickBot="1">
      <c r="B29" s="80">
        <v>8</v>
      </c>
      <c r="C29" s="102"/>
      <c r="D29" s="81" t="str">
        <f>IF(ISBLANK(S22)," ",+S22)</f>
        <v> </v>
      </c>
      <c r="E29" s="77" t="str">
        <f>IF(ISBLANK(R22)," ",+R22)</f>
        <v> </v>
      </c>
      <c r="F29" s="81" t="str">
        <f>IF(ISBLANK(S23)," ",+S23)</f>
        <v> </v>
      </c>
      <c r="G29" s="77" t="str">
        <f>IF(ISBLANK(R23)," ",+R23)</f>
        <v> </v>
      </c>
      <c r="H29" s="81" t="str">
        <f>IF(ISBLANK(S24)," ",+S24)</f>
        <v> </v>
      </c>
      <c r="I29" s="77" t="str">
        <f>IF(ISBLANK(R24)," ",+R24)</f>
        <v> </v>
      </c>
      <c r="J29" s="81" t="str">
        <f>IF(ISBLANK(S25)," ",+S25)</f>
        <v> </v>
      </c>
      <c r="K29" s="77" t="str">
        <f>IF(ISBLANK(R25)," ",+R25)</f>
        <v> </v>
      </c>
      <c r="L29" s="81" t="str">
        <f>IF(ISBLANK(S26)," ",+S26)</f>
        <v> </v>
      </c>
      <c r="M29" s="77" t="str">
        <f>IF(ISBLANK(R26)," ",+R26)</f>
        <v> </v>
      </c>
      <c r="N29" s="81" t="str">
        <f>IF(ISBLANK(S27)," ",+S27)</f>
        <v> </v>
      </c>
      <c r="O29" s="77" t="str">
        <f>IF(ISBLANK(R27)," ",+R27)</f>
        <v> </v>
      </c>
      <c r="P29" s="81" t="str">
        <f>IF(ISBLANK(S28)," ",+S28)</f>
        <v> </v>
      </c>
      <c r="Q29" s="77" t="str">
        <f>IF(ISBLANK(R28)," ",+R28)</f>
        <v> </v>
      </c>
      <c r="R29" s="82"/>
      <c r="S29" s="83"/>
      <c r="T29" s="127">
        <f t="shared" si="11"/>
        <v>0</v>
      </c>
      <c r="U29" s="128">
        <f t="shared" si="12"/>
        <v>0</v>
      </c>
      <c r="V29" s="120">
        <f t="shared" si="13"/>
        <v>0</v>
      </c>
      <c r="W29" s="121">
        <f t="shared" si="14"/>
        <v>0</v>
      </c>
      <c r="X29" s="118">
        <f t="shared" si="8"/>
      </c>
      <c r="Z29" s="30">
        <f t="shared" si="15"/>
        <v>-100000</v>
      </c>
      <c r="AA29" s="30">
        <f t="shared" si="9"/>
        <v>-100000</v>
      </c>
      <c r="AB29">
        <f t="shared" si="10"/>
        <v>0</v>
      </c>
    </row>
    <row r="30" ht="16.5" thickTop="1"/>
  </sheetData>
  <sheetProtection password="EBC7" sheet="1" objects="1" scenarios="1"/>
  <mergeCells count="20">
    <mergeCell ref="D8:E8"/>
    <mergeCell ref="F8:G8"/>
    <mergeCell ref="H8:I8"/>
    <mergeCell ref="J8:K8"/>
    <mergeCell ref="R21:S21"/>
    <mergeCell ref="T21:U21"/>
    <mergeCell ref="V21:W21"/>
    <mergeCell ref="L8:M8"/>
    <mergeCell ref="T8:U8"/>
    <mergeCell ref="V8:W8"/>
    <mergeCell ref="N8:O8"/>
    <mergeCell ref="P8:Q8"/>
    <mergeCell ref="R8:S8"/>
    <mergeCell ref="L21:M21"/>
    <mergeCell ref="N21:O21"/>
    <mergeCell ref="P21:Q21"/>
    <mergeCell ref="D21:E21"/>
    <mergeCell ref="F21:G21"/>
    <mergeCell ref="H21:I21"/>
    <mergeCell ref="J21:K21"/>
  </mergeCells>
  <printOptions/>
  <pageMargins left="0.472" right="0.5" top="0.5" bottom="0.586" header="0.4921259845" footer="0.4921259845"/>
  <pageSetup horizontalDpi="200" verticalDpi="200" orientation="portrait" paperSize="9" scale="83" r:id="rId3"/>
  <headerFooter alignWithMargins="0">
    <oddFooter>&amp;L&amp;9TTR 2.1  (C) 2005 Tapir Software&amp;C&amp;10Info: Torsten Küneth (mail@Kueneth-Radeloff.de)&amp;R&amp;9&amp;D</oddFooter>
  </headerFooter>
  <legacyDrawing r:id="rId2"/>
</worksheet>
</file>

<file path=xl/worksheets/sheet7.xml><?xml version="1.0" encoding="utf-8"?>
<worksheet xmlns="http://schemas.openxmlformats.org/spreadsheetml/2006/main" xmlns:r="http://schemas.openxmlformats.org/officeDocument/2006/relationships">
  <sheetPr codeName="Tabelle4" transitionEvaluation="1"/>
  <dimension ref="A1:C25"/>
  <sheetViews>
    <sheetView defaultGridColor="0" zoomScale="87" zoomScaleNormal="87" colorId="22" workbookViewId="0" topLeftCell="A1">
      <selection activeCell="A1" sqref="A1"/>
    </sheetView>
  </sheetViews>
  <sheetFormatPr defaultColWidth="9.77734375" defaultRowHeight="15"/>
  <cols>
    <col min="1" max="1" width="5.21484375" style="0" customWidth="1"/>
    <col min="2" max="2" width="7.77734375" style="0" customWidth="1"/>
    <col min="3" max="3" width="24.5546875" style="0" customWidth="1"/>
  </cols>
  <sheetData>
    <row r="1" spans="1:3" ht="18">
      <c r="A1" s="40"/>
      <c r="B1" s="144" t="s">
        <v>12</v>
      </c>
      <c r="C1" s="144"/>
    </row>
    <row r="2" spans="2:3" ht="15">
      <c r="B2" s="31"/>
      <c r="C2" s="31"/>
    </row>
    <row r="4" spans="2:3" ht="18">
      <c r="B4" s="18" t="s">
        <v>7</v>
      </c>
      <c r="C4" s="18" t="s">
        <v>8</v>
      </c>
    </row>
    <row r="5" spans="2:3" ht="18">
      <c r="B5" s="18"/>
      <c r="C5" s="18"/>
    </row>
    <row r="6" spans="1:3" ht="18">
      <c r="A6" s="37"/>
      <c r="B6" s="19">
        <v>1</v>
      </c>
      <c r="C6" s="18"/>
    </row>
    <row r="7" spans="1:3" ht="18">
      <c r="A7" s="38"/>
      <c r="B7" s="19">
        <v>2</v>
      </c>
      <c r="C7" s="18"/>
    </row>
    <row r="8" spans="1:3" ht="18">
      <c r="A8" s="39"/>
      <c r="B8" s="19">
        <v>3</v>
      </c>
      <c r="C8" s="18"/>
    </row>
    <row r="9" spans="2:3" ht="18">
      <c r="B9" s="41">
        <v>4</v>
      </c>
      <c r="C9" s="18"/>
    </row>
    <row r="10" spans="2:3" ht="18">
      <c r="B10" s="18">
        <v>5</v>
      </c>
      <c r="C10" s="18"/>
    </row>
    <row r="11" spans="2:3" ht="18">
      <c r="B11" s="18">
        <v>6</v>
      </c>
      <c r="C11" s="18"/>
    </row>
    <row r="12" spans="2:3" ht="18">
      <c r="B12" s="18">
        <v>7</v>
      </c>
      <c r="C12" s="18"/>
    </row>
    <row r="13" spans="2:3" ht="18">
      <c r="B13" s="18">
        <v>8</v>
      </c>
      <c r="C13" s="18"/>
    </row>
    <row r="14" spans="2:3" ht="18">
      <c r="B14" s="18">
        <v>9</v>
      </c>
      <c r="C14" s="18"/>
    </row>
    <row r="15" spans="2:3" ht="18">
      <c r="B15" s="18">
        <v>10</v>
      </c>
      <c r="C15" s="18"/>
    </row>
    <row r="16" spans="2:3" ht="18">
      <c r="B16" s="18">
        <v>11</v>
      </c>
      <c r="C16" s="18"/>
    </row>
    <row r="17" spans="2:3" ht="18">
      <c r="B17" s="18">
        <v>12</v>
      </c>
      <c r="C17" s="18"/>
    </row>
    <row r="18" spans="2:3" ht="18">
      <c r="B18" s="18">
        <v>13</v>
      </c>
      <c r="C18" s="18"/>
    </row>
    <row r="19" spans="2:3" ht="18">
      <c r="B19" s="18">
        <v>14</v>
      </c>
      <c r="C19" s="18"/>
    </row>
    <row r="20" spans="2:3" ht="18">
      <c r="B20" s="18">
        <v>15</v>
      </c>
      <c r="C20" s="18"/>
    </row>
    <row r="21" spans="2:3" ht="18">
      <c r="B21" s="18">
        <v>16</v>
      </c>
      <c r="C21" s="18"/>
    </row>
    <row r="22" spans="2:3" ht="18">
      <c r="B22" s="18">
        <v>17</v>
      </c>
      <c r="C22" s="18"/>
    </row>
    <row r="23" spans="2:3" ht="18">
      <c r="B23" s="18">
        <v>18</v>
      </c>
      <c r="C23" s="18"/>
    </row>
    <row r="24" ht="18">
      <c r="B24" s="18">
        <v>19</v>
      </c>
    </row>
    <row r="25" ht="18">
      <c r="B25" s="18">
        <v>20</v>
      </c>
    </row>
  </sheetData>
  <mergeCells count="1">
    <mergeCell ref="B1:C1"/>
  </mergeCells>
  <printOptions/>
  <pageMargins left="0.472" right="0.5" top="0.5" bottom="0.586" header="0.4921259845" footer="0.4921259845"/>
  <pageSetup horizontalDpi="200" verticalDpi="200" orientation="portrait" paperSize="9" scale="85" r:id="rId1"/>
  <headerFooter alignWithMargins="0">
    <oddFooter>&amp;L&amp;9TTR 2.1   (C) 2005 Tapir Software&amp;C&amp;9Info: Torsten Küneth (mail@Kueneth-Radeloff.de)&amp;R&amp;9&amp;D</oddFooter>
  </headerFooter>
</worksheet>
</file>

<file path=xl/worksheets/sheet8.xml><?xml version="1.0" encoding="utf-8"?>
<worksheet xmlns="http://schemas.openxmlformats.org/spreadsheetml/2006/main" xmlns:r="http://schemas.openxmlformats.org/officeDocument/2006/relationships">
  <sheetPr codeName="Tabelle11"/>
  <dimension ref="A1:Y29"/>
  <sheetViews>
    <sheetView workbookViewId="0" topLeftCell="A1">
      <selection activeCell="A1" sqref="A1"/>
    </sheetView>
  </sheetViews>
  <sheetFormatPr defaultColWidth="11.5546875" defaultRowHeight="15"/>
  <cols>
    <col min="1" max="1" width="2.77734375" style="88" customWidth="1"/>
    <col min="2" max="3" width="8.88671875" style="88" customWidth="1"/>
    <col min="4" max="4" width="6.77734375" style="88" customWidth="1"/>
    <col min="5" max="5" width="5.99609375" style="89" customWidth="1"/>
    <col min="6" max="100" width="4.4453125" style="88" customWidth="1"/>
    <col min="101" max="16384" width="8.88671875" style="88" customWidth="1"/>
  </cols>
  <sheetData>
    <row r="1" ht="15.75">
      <c r="A1" s="87" t="s">
        <v>60</v>
      </c>
    </row>
    <row r="3" ht="13.5" thickBot="1"/>
    <row r="4" spans="2:3" ht="12.75">
      <c r="B4" s="145" t="s">
        <v>61</v>
      </c>
      <c r="C4" s="106"/>
    </row>
    <row r="5" spans="2:3" ht="12.75">
      <c r="B5" s="146"/>
      <c r="C5" s="107">
        <v>4</v>
      </c>
    </row>
    <row r="6" spans="2:3" ht="12.75">
      <c r="B6" s="108"/>
      <c r="C6" s="109"/>
    </row>
    <row r="7" spans="2:3" ht="13.5" thickBot="1">
      <c r="B7" s="110"/>
      <c r="C7" s="111"/>
    </row>
    <row r="10" spans="5:25" ht="12.75">
      <c r="E10" s="114"/>
      <c r="F10" s="105"/>
      <c r="G10" s="105"/>
      <c r="H10" s="105"/>
      <c r="I10" s="105"/>
      <c r="J10" s="105"/>
      <c r="K10" s="105"/>
      <c r="L10" s="105"/>
      <c r="M10" s="105"/>
      <c r="N10" s="105"/>
      <c r="O10" s="105"/>
      <c r="P10" s="105"/>
      <c r="Q10" s="105"/>
      <c r="R10" s="105"/>
      <c r="S10" s="105"/>
      <c r="T10" s="105"/>
      <c r="U10" s="105"/>
      <c r="V10" s="147"/>
      <c r="W10" s="147"/>
      <c r="X10" s="147"/>
      <c r="Y10" s="147"/>
    </row>
    <row r="11" spans="5:25" ht="12.75">
      <c r="E11" s="90"/>
      <c r="F11" s="112"/>
      <c r="G11" s="112"/>
      <c r="H11" s="112"/>
      <c r="I11" s="112"/>
      <c r="J11" s="112"/>
      <c r="K11" s="112"/>
      <c r="L11" s="112"/>
      <c r="M11" s="112"/>
      <c r="N11" s="112"/>
      <c r="O11" s="112"/>
      <c r="P11" s="112"/>
      <c r="Q11" s="112"/>
      <c r="R11" s="91"/>
      <c r="S11" s="91"/>
      <c r="T11" s="91"/>
      <c r="U11" s="91"/>
      <c r="V11" s="91"/>
      <c r="W11" s="91"/>
      <c r="X11" s="91"/>
      <c r="Y11" s="91"/>
    </row>
    <row r="12" spans="5:25" ht="12.75">
      <c r="E12" s="90"/>
      <c r="F12" s="112"/>
      <c r="G12" s="112"/>
      <c r="H12" s="112"/>
      <c r="I12" s="112"/>
      <c r="J12" s="112"/>
      <c r="K12" s="112"/>
      <c r="L12" s="112"/>
      <c r="M12" s="112"/>
      <c r="N12" s="112"/>
      <c r="O12" s="112"/>
      <c r="P12" s="112"/>
      <c r="Q12" s="112"/>
      <c r="R12" s="91"/>
      <c r="S12" s="91"/>
      <c r="T12" s="91"/>
      <c r="U12" s="91"/>
      <c r="V12" s="91"/>
      <c r="W12" s="91"/>
      <c r="X12" s="91"/>
      <c r="Y12" s="91"/>
    </row>
    <row r="13" spans="5:25" ht="12.75">
      <c r="E13" s="90"/>
      <c r="F13" s="112"/>
      <c r="G13" s="112"/>
      <c r="H13" s="112"/>
      <c r="I13" s="112"/>
      <c r="J13" s="112"/>
      <c r="K13" s="112"/>
      <c r="L13" s="112"/>
      <c r="M13" s="112"/>
      <c r="N13" s="112"/>
      <c r="O13" s="112"/>
      <c r="P13" s="112"/>
      <c r="Q13" s="112"/>
      <c r="R13" s="91"/>
      <c r="S13" s="91"/>
      <c r="T13" s="91"/>
      <c r="U13" s="91"/>
      <c r="V13" s="91"/>
      <c r="W13" s="91"/>
      <c r="X13" s="91"/>
      <c r="Y13" s="91"/>
    </row>
    <row r="14" spans="5:25" ht="12.75">
      <c r="E14" s="90"/>
      <c r="F14" s="112"/>
      <c r="G14" s="112"/>
      <c r="H14" s="112"/>
      <c r="I14" s="112"/>
      <c r="J14" s="112"/>
      <c r="K14" s="112"/>
      <c r="L14" s="112"/>
      <c r="M14" s="112"/>
      <c r="N14" s="112"/>
      <c r="O14" s="112"/>
      <c r="P14" s="112"/>
      <c r="Q14" s="112"/>
      <c r="R14" s="91"/>
      <c r="S14" s="91"/>
      <c r="T14" s="91"/>
      <c r="U14" s="91"/>
      <c r="V14" s="91"/>
      <c r="W14" s="91"/>
      <c r="X14" s="91"/>
      <c r="Y14" s="91"/>
    </row>
    <row r="15" spans="5:25" ht="12.75">
      <c r="E15" s="113"/>
      <c r="F15" s="112"/>
      <c r="G15" s="112"/>
      <c r="H15" s="112"/>
      <c r="I15" s="112"/>
      <c r="J15" s="112"/>
      <c r="K15" s="112"/>
      <c r="L15" s="112"/>
      <c r="M15" s="112"/>
      <c r="N15" s="112"/>
      <c r="O15" s="112"/>
      <c r="P15" s="112"/>
      <c r="Q15" s="112"/>
      <c r="R15" s="91"/>
      <c r="S15" s="91"/>
      <c r="T15" s="91"/>
      <c r="U15" s="91"/>
      <c r="V15" s="91"/>
      <c r="W15" s="91"/>
      <c r="X15" s="91"/>
      <c r="Y15" s="91"/>
    </row>
    <row r="16" spans="5:25" ht="12.75">
      <c r="E16" s="90"/>
      <c r="F16" s="112"/>
      <c r="G16" s="112"/>
      <c r="H16" s="112"/>
      <c r="I16" s="112"/>
      <c r="J16" s="112"/>
      <c r="K16" s="112"/>
      <c r="L16" s="112"/>
      <c r="M16" s="112"/>
      <c r="N16" s="112"/>
      <c r="O16" s="112"/>
      <c r="P16" s="112"/>
      <c r="Q16" s="112"/>
      <c r="R16" s="91"/>
      <c r="S16" s="91"/>
      <c r="T16" s="91"/>
      <c r="U16" s="91"/>
      <c r="V16" s="91"/>
      <c r="W16" s="91"/>
      <c r="X16" s="91"/>
      <c r="Y16" s="91"/>
    </row>
    <row r="17" spans="5:25" ht="12.75">
      <c r="E17" s="90"/>
      <c r="F17" s="112"/>
      <c r="G17" s="112"/>
      <c r="H17" s="112"/>
      <c r="I17" s="112"/>
      <c r="J17" s="112"/>
      <c r="K17" s="112"/>
      <c r="L17" s="112"/>
      <c r="M17" s="112"/>
      <c r="N17" s="112"/>
      <c r="O17" s="112"/>
      <c r="P17" s="112"/>
      <c r="Q17" s="112"/>
      <c r="R17" s="91"/>
      <c r="S17" s="91"/>
      <c r="T17" s="91"/>
      <c r="U17" s="91"/>
      <c r="V17" s="91"/>
      <c r="W17" s="91"/>
      <c r="X17" s="91"/>
      <c r="Y17" s="91"/>
    </row>
    <row r="18" spans="5:25" ht="12.75">
      <c r="E18" s="90"/>
      <c r="F18" s="112"/>
      <c r="G18" s="112"/>
      <c r="H18" s="112"/>
      <c r="I18" s="112"/>
      <c r="J18" s="112"/>
      <c r="K18" s="112"/>
      <c r="L18" s="112"/>
      <c r="M18" s="112"/>
      <c r="N18" s="112"/>
      <c r="O18" s="112"/>
      <c r="P18" s="112"/>
      <c r="Q18" s="112"/>
      <c r="R18" s="91"/>
      <c r="S18" s="91"/>
      <c r="T18" s="91"/>
      <c r="U18" s="91"/>
      <c r="V18" s="91"/>
      <c r="W18" s="91"/>
      <c r="X18" s="91"/>
      <c r="Y18" s="91"/>
    </row>
    <row r="19" spans="5:25" ht="12.75">
      <c r="E19" s="113"/>
      <c r="F19" s="112"/>
      <c r="G19" s="112"/>
      <c r="H19" s="112"/>
      <c r="I19" s="112"/>
      <c r="J19" s="112"/>
      <c r="K19" s="112"/>
      <c r="L19" s="112"/>
      <c r="M19" s="112"/>
      <c r="N19" s="112"/>
      <c r="O19" s="112"/>
      <c r="P19" s="112"/>
      <c r="Q19" s="112"/>
      <c r="R19" s="91"/>
      <c r="S19" s="91"/>
      <c r="T19" s="91"/>
      <c r="U19" s="91"/>
      <c r="V19" s="91"/>
      <c r="W19" s="91"/>
      <c r="X19" s="91"/>
      <c r="Y19" s="91"/>
    </row>
    <row r="20" spans="5:25" ht="12.75">
      <c r="E20" s="90"/>
      <c r="F20" s="112"/>
      <c r="G20" s="112"/>
      <c r="H20" s="112"/>
      <c r="I20" s="112"/>
      <c r="J20" s="112"/>
      <c r="K20" s="112"/>
      <c r="L20" s="112"/>
      <c r="M20" s="112"/>
      <c r="N20" s="112"/>
      <c r="O20" s="112"/>
      <c r="P20" s="112"/>
      <c r="Q20" s="112"/>
      <c r="R20" s="91"/>
      <c r="S20" s="91"/>
      <c r="T20" s="91"/>
      <c r="U20" s="91"/>
      <c r="V20" s="91"/>
      <c r="W20" s="91"/>
      <c r="X20" s="91"/>
      <c r="Y20" s="91"/>
    </row>
    <row r="21" spans="5:25" ht="12.75">
      <c r="E21" s="90"/>
      <c r="F21" s="112"/>
      <c r="G21" s="112"/>
      <c r="H21" s="112"/>
      <c r="I21" s="112"/>
      <c r="J21" s="112"/>
      <c r="K21" s="112"/>
      <c r="L21" s="112"/>
      <c r="M21" s="112"/>
      <c r="N21" s="112"/>
      <c r="O21" s="112"/>
      <c r="P21" s="112"/>
      <c r="Q21" s="112"/>
      <c r="R21" s="91"/>
      <c r="S21" s="91"/>
      <c r="T21" s="91"/>
      <c r="U21" s="91"/>
      <c r="V21" s="91"/>
      <c r="W21" s="91"/>
      <c r="X21" s="91"/>
      <c r="Y21" s="91"/>
    </row>
    <row r="22" spans="5:25" ht="12.75">
      <c r="E22" s="90"/>
      <c r="F22" s="112"/>
      <c r="G22" s="112"/>
      <c r="H22" s="112"/>
      <c r="I22" s="112"/>
      <c r="J22" s="112"/>
      <c r="K22" s="112"/>
      <c r="L22" s="112"/>
      <c r="M22" s="112"/>
      <c r="N22" s="112"/>
      <c r="O22" s="112"/>
      <c r="P22" s="112"/>
      <c r="Q22" s="112"/>
      <c r="R22" s="91"/>
      <c r="S22" s="91"/>
      <c r="T22" s="91"/>
      <c r="U22" s="91"/>
      <c r="V22" s="91"/>
      <c r="W22" s="91"/>
      <c r="X22" s="91"/>
      <c r="Y22" s="91"/>
    </row>
    <row r="23" spans="5:25" ht="12.75">
      <c r="E23" s="90"/>
      <c r="F23" s="112"/>
      <c r="G23" s="112"/>
      <c r="H23" s="112"/>
      <c r="I23" s="112"/>
      <c r="J23" s="112"/>
      <c r="K23" s="112"/>
      <c r="L23" s="112"/>
      <c r="M23" s="112"/>
      <c r="N23" s="112"/>
      <c r="O23" s="112"/>
      <c r="P23" s="112"/>
      <c r="Q23" s="112"/>
      <c r="R23" s="91"/>
      <c r="S23" s="91"/>
      <c r="T23" s="91"/>
      <c r="U23" s="91"/>
      <c r="V23" s="91"/>
      <c r="W23" s="91"/>
      <c r="X23" s="91"/>
      <c r="Y23" s="91"/>
    </row>
    <row r="24" spans="5:25" ht="12.75">
      <c r="E24" s="90"/>
      <c r="F24" s="91"/>
      <c r="G24" s="91"/>
      <c r="H24" s="91"/>
      <c r="I24" s="91"/>
      <c r="J24" s="91"/>
      <c r="K24" s="91"/>
      <c r="L24" s="91"/>
      <c r="M24" s="91"/>
      <c r="N24" s="91"/>
      <c r="O24" s="91"/>
      <c r="P24" s="91"/>
      <c r="Q24" s="91"/>
      <c r="R24" s="91"/>
      <c r="S24" s="91"/>
      <c r="T24" s="91"/>
      <c r="U24" s="91"/>
      <c r="V24" s="91"/>
      <c r="W24" s="91"/>
      <c r="X24" s="91"/>
      <c r="Y24" s="91"/>
    </row>
    <row r="25" spans="5:25" ht="12.75">
      <c r="E25" s="113"/>
      <c r="F25" s="91"/>
      <c r="G25" s="91"/>
      <c r="H25" s="91"/>
      <c r="I25" s="91"/>
      <c r="J25" s="91"/>
      <c r="K25" s="91"/>
      <c r="L25" s="91"/>
      <c r="M25" s="91"/>
      <c r="N25" s="91"/>
      <c r="O25" s="91"/>
      <c r="P25" s="91"/>
      <c r="Q25" s="91"/>
      <c r="R25" s="91"/>
      <c r="S25" s="91"/>
      <c r="T25" s="91"/>
      <c r="U25" s="91"/>
      <c r="V25" s="91"/>
      <c r="W25" s="91"/>
      <c r="X25" s="91"/>
      <c r="Y25" s="91"/>
    </row>
    <row r="26" spans="6:25" ht="12.75">
      <c r="F26" s="91"/>
      <c r="G26" s="91"/>
      <c r="H26" s="91"/>
      <c r="I26" s="91"/>
      <c r="J26" s="91"/>
      <c r="K26" s="91"/>
      <c r="L26" s="91"/>
      <c r="M26" s="91"/>
      <c r="N26" s="91"/>
      <c r="O26" s="91"/>
      <c r="P26" s="91"/>
      <c r="Q26" s="91"/>
      <c r="R26" s="91"/>
      <c r="S26" s="91"/>
      <c r="T26" s="91"/>
      <c r="U26" s="91"/>
      <c r="V26" s="91"/>
      <c r="W26" s="91"/>
      <c r="X26" s="91"/>
      <c r="Y26" s="91"/>
    </row>
    <row r="27" spans="6:25" ht="12.75">
      <c r="F27" s="91"/>
      <c r="G27" s="91"/>
      <c r="H27" s="91"/>
      <c r="I27" s="91"/>
      <c r="J27" s="91"/>
      <c r="K27" s="91"/>
      <c r="L27" s="91"/>
      <c r="M27" s="91"/>
      <c r="N27" s="91"/>
      <c r="O27" s="91"/>
      <c r="P27" s="91"/>
      <c r="Q27" s="91"/>
      <c r="R27" s="91"/>
      <c r="S27" s="91"/>
      <c r="T27" s="91"/>
      <c r="U27" s="91"/>
      <c r="V27" s="91"/>
      <c r="W27" s="91"/>
      <c r="X27" s="91"/>
      <c r="Y27" s="91"/>
    </row>
    <row r="28" spans="6:25" ht="12.75">
      <c r="F28" s="91"/>
      <c r="G28" s="91"/>
      <c r="H28" s="91"/>
      <c r="I28" s="91"/>
      <c r="J28" s="91"/>
      <c r="K28" s="91"/>
      <c r="L28" s="91"/>
      <c r="M28" s="91"/>
      <c r="N28" s="91"/>
      <c r="O28" s="91"/>
      <c r="P28" s="91"/>
      <c r="Q28" s="91"/>
      <c r="R28" s="91"/>
      <c r="S28" s="91"/>
      <c r="T28" s="91"/>
      <c r="U28" s="91"/>
      <c r="V28" s="91"/>
      <c r="W28" s="91"/>
      <c r="X28" s="91"/>
      <c r="Y28" s="91"/>
    </row>
    <row r="29" spans="6:25" ht="12.75">
      <c r="F29" s="91"/>
      <c r="G29" s="91"/>
      <c r="H29" s="91"/>
      <c r="I29" s="91"/>
      <c r="J29" s="91"/>
      <c r="K29" s="91"/>
      <c r="L29" s="91"/>
      <c r="M29" s="91"/>
      <c r="N29" s="91"/>
      <c r="O29" s="91"/>
      <c r="P29" s="91"/>
      <c r="Q29" s="91"/>
      <c r="R29" s="91"/>
      <c r="S29" s="91"/>
      <c r="T29" s="91"/>
      <c r="U29" s="91"/>
      <c r="V29" s="91"/>
      <c r="W29" s="91"/>
      <c r="X29" s="91"/>
      <c r="Y29" s="91"/>
    </row>
  </sheetData>
  <mergeCells count="3">
    <mergeCell ref="B4:B5"/>
    <mergeCell ref="X10:Y10"/>
    <mergeCell ref="V10:W10"/>
  </mergeCells>
  <printOptions/>
  <pageMargins left="0.75" right="0.75" top="1" bottom="1" header="0.4921259845" footer="0.4921259845"/>
  <pageSetup horizontalDpi="600" verticalDpi="600" orientation="portrait" paperSize="9" r:id="rId2"/>
  <headerFooter alignWithMargins="0">
    <oddFooter>&amp;L&amp;9TTR 2.1 (C) 2005 Tapir Software&amp;C&amp;9Info: Torsten Küneth (mail@Kueneth-Radeloff.de)&amp;R&amp;9&amp;D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Tapir.com München, www.Kueneth-Radeloff.de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TTR Version 2.0</dc:title>
  <dc:subject>Turnierraster für Tischtennis-Turniere</dc:subject>
  <dc:creator>Dr. Torsten Küneth</dc:creator>
  <cp:keywords/>
  <dc:description/>
  <cp:lastModifiedBy>Dr. Torsten Küneth</cp:lastModifiedBy>
  <cp:lastPrinted>2005-09-27T09:16:41Z</cp:lastPrinted>
  <dcterms:created xsi:type="dcterms:W3CDTF">1999-08-01T20:32:35Z</dcterms:created>
  <dcterms:modified xsi:type="dcterms:W3CDTF">2005-09-27T09:20:53Z</dcterms:modified>
  <cp:category/>
  <cp:version/>
  <cp:contentType/>
  <cp:contentStatus/>
</cp:coreProperties>
</file>